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KV\PBN\40_GYV_Projekte\30_Elemente\_Arbeitsmaterial_ARCHIV\PSE\PSE3_Physikalische_Daten\PSE3_Daten_2024_2025\"/>
    </mc:Choice>
  </mc:AlternateContent>
  <xr:revisionPtr revIDLastSave="0" documentId="13_ncr:1_{E25AA2F3-E3CB-4F36-8373-9EF298DA3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" sheetId="1" r:id="rId1"/>
    <sheet name="Quellen" sheetId="4" r:id="rId2"/>
    <sheet name="Diagramme" sheetId="3" r:id="rId3"/>
  </sheets>
  <definedNames>
    <definedName name="_xlnm.Print_Titles" localSheetId="0">Daten!$1:$2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3" i="1" l="1"/>
  <c r="C93" i="1"/>
  <c r="C25" i="1"/>
  <c r="O43" i="1"/>
  <c r="D114" i="1"/>
  <c r="O9" i="1"/>
  <c r="O10" i="1" s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3" i="1"/>
  <c r="T128" i="1"/>
  <c r="T127" i="1"/>
  <c r="T125" i="1"/>
  <c r="T123" i="1"/>
  <c r="D4" i="1"/>
  <c r="D5" i="1"/>
  <c r="D6" i="1"/>
  <c r="D7" i="1"/>
  <c r="D8" i="1"/>
  <c r="D11" i="1"/>
  <c r="D12" i="1"/>
  <c r="D14" i="1"/>
  <c r="D15" i="1"/>
  <c r="D16" i="1"/>
  <c r="D17" i="1"/>
  <c r="D18" i="1"/>
  <c r="D19" i="1"/>
  <c r="D20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3" i="1"/>
  <c r="C71" i="1"/>
  <c r="C52" i="1"/>
  <c r="C62" i="1"/>
  <c r="C63" i="1"/>
  <c r="C64" i="1"/>
  <c r="C65" i="1"/>
  <c r="C66" i="1"/>
  <c r="C67" i="1"/>
  <c r="C68" i="1"/>
  <c r="C69" i="1"/>
  <c r="C70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61" i="1"/>
  <c r="C44" i="1"/>
  <c r="C45" i="1"/>
  <c r="C46" i="1"/>
  <c r="C47" i="1"/>
  <c r="C48" i="1"/>
  <c r="C49" i="1"/>
  <c r="C50" i="1"/>
  <c r="C51" i="1"/>
  <c r="C53" i="1"/>
  <c r="C54" i="1"/>
  <c r="C55" i="1"/>
  <c r="C56" i="1"/>
  <c r="C57" i="1"/>
  <c r="C58" i="1"/>
  <c r="C59" i="1"/>
  <c r="C42" i="1"/>
  <c r="C23" i="1"/>
  <c r="C24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18" i="1"/>
  <c r="C19" i="1"/>
  <c r="C20" i="1"/>
  <c r="C3" i="1"/>
  <c r="C4" i="1"/>
  <c r="C5" i="1"/>
  <c r="C6" i="1"/>
  <c r="C7" i="1"/>
  <c r="C8" i="1"/>
  <c r="C11" i="1"/>
  <c r="C12" i="1"/>
  <c r="C14" i="1"/>
  <c r="C15" i="1"/>
  <c r="C17" i="1"/>
  <c r="C16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2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4" i="1"/>
  <c r="T126" i="1"/>
  <c r="T4" i="1"/>
  <c r="T5" i="1"/>
  <c r="T6" i="1"/>
  <c r="T7" i="1"/>
  <c r="T8" i="1"/>
  <c r="T9" i="1"/>
  <c r="T10" i="1"/>
  <c r="T11" i="1"/>
  <c r="T12" i="1"/>
  <c r="T14" i="1"/>
  <c r="T15" i="1"/>
  <c r="T16" i="1"/>
  <c r="T17" i="1"/>
  <c r="T18" i="1"/>
  <c r="T19" i="1"/>
  <c r="T20" i="1"/>
  <c r="T3" i="1"/>
  <c r="H107" i="1"/>
  <c r="H106" i="1"/>
  <c r="Q64" i="1"/>
  <c r="H64" i="1" s="1"/>
  <c r="Q45" i="1"/>
  <c r="H45" i="1"/>
  <c r="Q25" i="1"/>
  <c r="H25" i="1" s="1"/>
  <c r="Q24" i="1"/>
  <c r="R15" i="1"/>
  <c r="Q12" i="1"/>
  <c r="Q13" i="1"/>
  <c r="Q14" i="1"/>
  <c r="Q15" i="1"/>
  <c r="H15" i="1" s="1"/>
  <c r="Q11" i="1"/>
  <c r="R96" i="1"/>
  <c r="R64" i="1"/>
  <c r="R45" i="1"/>
  <c r="R25" i="1"/>
  <c r="R24" i="1"/>
  <c r="R14" i="1"/>
  <c r="R12" i="1"/>
  <c r="R11" i="1"/>
  <c r="R4" i="1"/>
  <c r="R3" i="1"/>
  <c r="Q4" i="1"/>
  <c r="H4" i="1" s="1"/>
  <c r="Q3" i="1"/>
  <c r="H52" i="1"/>
  <c r="C127" i="1"/>
  <c r="C128" i="1"/>
  <c r="H71" i="1"/>
  <c r="O13" i="1"/>
  <c r="R13" i="1" s="1"/>
  <c r="H98" i="1"/>
  <c r="H99" i="1"/>
  <c r="H100" i="1"/>
  <c r="H101" i="1"/>
  <c r="H102" i="1"/>
  <c r="H103" i="1"/>
  <c r="H104" i="1"/>
  <c r="H105" i="1"/>
  <c r="H94" i="1"/>
  <c r="H89" i="1"/>
  <c r="H90" i="1"/>
  <c r="H91" i="1"/>
  <c r="H92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66" i="1"/>
  <c r="H67" i="1"/>
  <c r="H68" i="1"/>
  <c r="H69" i="1"/>
  <c r="H70" i="1"/>
  <c r="H65" i="1"/>
  <c r="H47" i="1"/>
  <c r="H48" i="1"/>
  <c r="H49" i="1"/>
  <c r="H50" i="1"/>
  <c r="H51" i="1"/>
  <c r="H53" i="1"/>
  <c r="H54" i="1"/>
  <c r="H55" i="1"/>
  <c r="H56" i="1"/>
  <c r="H57" i="1"/>
  <c r="H58" i="1"/>
  <c r="H59" i="1"/>
  <c r="O60" i="1"/>
  <c r="H60" i="1" s="1"/>
  <c r="H61" i="1"/>
  <c r="H62" i="1"/>
  <c r="H46" i="1"/>
  <c r="H42" i="1"/>
  <c r="O41" i="1"/>
  <c r="H41" i="1" s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6" i="1"/>
  <c r="O21" i="1"/>
  <c r="O22" i="1" s="1"/>
  <c r="H22" i="1" s="1"/>
  <c r="H17" i="1"/>
  <c r="H18" i="1"/>
  <c r="H19" i="1"/>
  <c r="H16" i="1"/>
  <c r="H6" i="1"/>
  <c r="H7" i="1"/>
  <c r="H8" i="1"/>
  <c r="H9" i="1"/>
  <c r="H5" i="1"/>
  <c r="C125" i="1"/>
  <c r="C12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H21" i="1" l="1"/>
</calcChain>
</file>

<file path=xl/sharedStrings.xml><?xml version="1.0" encoding="utf-8"?>
<sst xmlns="http://schemas.openxmlformats.org/spreadsheetml/2006/main" count="603" uniqueCount="494">
  <si>
    <t>H</t>
  </si>
  <si>
    <t>He</t>
  </si>
  <si>
    <t>Li</t>
  </si>
  <si>
    <t>Be</t>
  </si>
  <si>
    <t>B</t>
  </si>
  <si>
    <t>N</t>
  </si>
  <si>
    <t>Ne</t>
  </si>
  <si>
    <t>Na</t>
  </si>
  <si>
    <t>Mg</t>
  </si>
  <si>
    <t>Al</t>
  </si>
  <si>
    <t>Si</t>
  </si>
  <si>
    <t>S</t>
  </si>
  <si>
    <t>Cl</t>
  </si>
  <si>
    <t>Ar</t>
  </si>
  <si>
    <t>K</t>
  </si>
  <si>
    <t>Ca</t>
  </si>
  <si>
    <t>Sc</t>
  </si>
  <si>
    <t>Ti</t>
  </si>
  <si>
    <t>V</t>
  </si>
  <si>
    <t>Cr</t>
  </si>
  <si>
    <t>Mn</t>
  </si>
  <si>
    <t>Fe</t>
  </si>
  <si>
    <t>Co</t>
  </si>
  <si>
    <t>Ni</t>
  </si>
  <si>
    <t>Cu</t>
  </si>
  <si>
    <t>Zn</t>
  </si>
  <si>
    <t>Ga</t>
  </si>
  <si>
    <t>Ge</t>
  </si>
  <si>
    <t>Se</t>
  </si>
  <si>
    <t>Br</t>
  </si>
  <si>
    <t>Kr</t>
  </si>
  <si>
    <t>Rb</t>
  </si>
  <si>
    <t>Sr</t>
  </si>
  <si>
    <t>Y</t>
  </si>
  <si>
    <t>Zr</t>
  </si>
  <si>
    <t>Nb</t>
  </si>
  <si>
    <t>Mo</t>
  </si>
  <si>
    <t>Tc</t>
  </si>
  <si>
    <t>Ru</t>
  </si>
  <si>
    <t>Rh</t>
  </si>
  <si>
    <t>Pd</t>
  </si>
  <si>
    <t>Ag</t>
  </si>
  <si>
    <t>Cd</t>
  </si>
  <si>
    <t>In</t>
  </si>
  <si>
    <t>Sb</t>
  </si>
  <si>
    <t>Te</t>
  </si>
  <si>
    <t>I</t>
  </si>
  <si>
    <t>Xe</t>
  </si>
  <si>
    <t>Cs</t>
  </si>
  <si>
    <t>Ba</t>
  </si>
  <si>
    <t>La</t>
  </si>
  <si>
    <t>Ce</t>
  </si>
  <si>
    <t>Pr</t>
  </si>
  <si>
    <t>Nd</t>
  </si>
  <si>
    <t>Pm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</si>
  <si>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</si>
  <si>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</si>
  <si>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</si>
  <si>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</si>
  <si>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</si>
  <si>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</si>
  <si>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</si>
  <si>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</si>
  <si>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</si>
  <si>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</si>
  <si>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</si>
  <si>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</si>
  <si>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</si>
  <si>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Re</t>
  </si>
  <si>
    <t>Os</t>
  </si>
  <si>
    <t>Ir</t>
  </si>
  <si>
    <t>Pt</t>
  </si>
  <si>
    <t>Au</t>
  </si>
  <si>
    <t>Hg</t>
  </si>
  <si>
    <t>Tl</t>
  </si>
  <si>
    <t>Pb</t>
  </si>
  <si>
    <t>Bi</t>
  </si>
  <si>
    <t>Po</t>
  </si>
  <si>
    <t>At</t>
  </si>
  <si>
    <t>Rn</t>
  </si>
  <si>
    <t>Fr</t>
  </si>
  <si>
    <t>Ra</t>
  </si>
  <si>
    <t>Ac</t>
  </si>
  <si>
    <t>Th</t>
  </si>
  <si>
    <t>Pa</t>
  </si>
  <si>
    <t>U</t>
  </si>
  <si>
    <t>Np</t>
  </si>
  <si>
    <t>Pu</t>
  </si>
  <si>
    <t>Am</t>
  </si>
  <si>
    <t>Cm</t>
  </si>
  <si>
    <t>Bk</t>
  </si>
  <si>
    <t>Cf</t>
  </si>
  <si>
    <t>Es</t>
  </si>
  <si>
    <t>Fm</t>
  </si>
  <si>
    <t>Ds</t>
  </si>
  <si>
    <t>Rg</t>
  </si>
  <si>
    <t>Md</t>
  </si>
  <si>
    <t>No</t>
  </si>
  <si>
    <t>Lr</t>
  </si>
  <si>
    <t>Rf</t>
  </si>
  <si>
    <t>Db</t>
  </si>
  <si>
    <t>Sg</t>
  </si>
  <si>
    <t>Bh</t>
  </si>
  <si>
    <t>Hs</t>
  </si>
  <si>
    <t>Mt</t>
  </si>
  <si>
    <t>Cn</t>
  </si>
  <si>
    <t>Fl</t>
  </si>
  <si>
    <t>Lv</t>
  </si>
  <si>
    <t>(209)</t>
  </si>
  <si>
    <t>(210)</t>
  </si>
  <si>
    <t>(222)</t>
  </si>
  <si>
    <t>(223)</t>
  </si>
  <si>
    <t>(226)</t>
  </si>
  <si>
    <t>(227)</t>
  </si>
  <si>
    <t>(145)</t>
  </si>
  <si>
    <t>(232)</t>
  </si>
  <si>
    <t>(231)</t>
  </si>
  <si>
    <t>(238)</t>
  </si>
  <si>
    <t>(237)</t>
  </si>
  <si>
    <t>(244)</t>
  </si>
  <si>
    <t>(243)</t>
  </si>
  <si>
    <t>(259)</t>
  </si>
  <si>
    <t>(258)</t>
  </si>
  <si>
    <t>(247)</t>
  </si>
  <si>
    <t>(251)</t>
  </si>
  <si>
    <t>(252)</t>
  </si>
  <si>
    <t>(257)</t>
  </si>
  <si>
    <t>(268)</t>
  </si>
  <si>
    <t>(270)</t>
  </si>
  <si>
    <t>(281)</t>
  </si>
  <si>
    <t>(285)</t>
  </si>
  <si>
    <t>(293)</t>
  </si>
  <si>
    <t>C</t>
  </si>
  <si>
    <t>O</t>
  </si>
  <si>
    <t>F</t>
  </si>
  <si>
    <t>P</t>
  </si>
  <si>
    <t>As</t>
  </si>
  <si>
    <t>Sn</t>
  </si>
  <si>
    <t>Atom-
symbol</t>
  </si>
  <si>
    <t>Sauerstoff</t>
  </si>
  <si>
    <t>Ozon</t>
  </si>
  <si>
    <t>Graphit</t>
  </si>
  <si>
    <t>Diamant</t>
  </si>
  <si>
    <t>weißer Phosphor</t>
  </si>
  <si>
    <t>roter Phosphor</t>
  </si>
  <si>
    <t>gelbes Arsen</t>
  </si>
  <si>
    <t>graues Arsen</t>
  </si>
  <si>
    <t>graues Zinn</t>
  </si>
  <si>
    <t>weißes Zinn</t>
  </si>
  <si>
    <t>0,001250</t>
  </si>
  <si>
    <t>0,002144</t>
  </si>
  <si>
    <t>0,0009000</t>
  </si>
  <si>
    <t>0,0032149</t>
  </si>
  <si>
    <t>0,0037491</t>
  </si>
  <si>
    <t>0,0058982</t>
  </si>
  <si>
    <t>(267)</t>
  </si>
  <si>
    <t>(286)</t>
  </si>
  <si>
    <t>(294)</t>
  </si>
  <si>
    <t>2,70</t>
  </si>
  <si>
    <t>10,1</t>
  </si>
  <si>
    <t>11,7</t>
  </si>
  <si>
    <t>6,68</t>
  </si>
  <si>
    <t>0,53</t>
  </si>
  <si>
    <t>1,85</t>
  </si>
  <si>
    <t>2,34</t>
  </si>
  <si>
    <t>2,26</t>
  </si>
  <si>
    <t>0,97</t>
  </si>
  <si>
    <t>1,74</t>
  </si>
  <si>
    <t>2,35</t>
  </si>
  <si>
    <t>2,07</t>
  </si>
  <si>
    <t>0,86</t>
  </si>
  <si>
    <t>3,0</t>
  </si>
  <si>
    <t>4,50</t>
  </si>
  <si>
    <t>6,1</t>
  </si>
  <si>
    <t>7,19</t>
  </si>
  <si>
    <t>7,43</t>
  </si>
  <si>
    <t>7,86</t>
  </si>
  <si>
    <t>8,90</t>
  </si>
  <si>
    <t>8,96</t>
  </si>
  <si>
    <t>5,91</t>
  </si>
  <si>
    <t>5,32</t>
  </si>
  <si>
    <t>2,03</t>
  </si>
  <si>
    <t>5,72</t>
  </si>
  <si>
    <t>4,80</t>
  </si>
  <si>
    <t>1,53</t>
  </si>
  <si>
    <t>2,6</t>
  </si>
  <si>
    <t>4,47</t>
  </si>
  <si>
    <t>6,49</t>
  </si>
  <si>
    <t>10,2</t>
  </si>
  <si>
    <t>12,4</t>
  </si>
  <si>
    <t>12,0</t>
  </si>
  <si>
    <t>10,5</t>
  </si>
  <si>
    <t>8,65</t>
  </si>
  <si>
    <t>7,31</t>
  </si>
  <si>
    <t>5,76</t>
  </si>
  <si>
    <t>7,30</t>
  </si>
  <si>
    <t>1,87</t>
  </si>
  <si>
    <t>3,50</t>
  </si>
  <si>
    <t>6,17</t>
  </si>
  <si>
    <t>6,78</t>
  </si>
  <si>
    <t>6,77</t>
  </si>
  <si>
    <t>7,00</t>
  </si>
  <si>
    <t>7,22</t>
  </si>
  <si>
    <t>7,54</t>
  </si>
  <si>
    <t>5,24</t>
  </si>
  <si>
    <t>7,90</t>
  </si>
  <si>
    <t>8,25</t>
  </si>
  <si>
    <t>8,54</t>
  </si>
  <si>
    <t>8,80</t>
  </si>
  <si>
    <t>9,05</t>
  </si>
  <si>
    <t>9,32</t>
  </si>
  <si>
    <t>6,97</t>
  </si>
  <si>
    <t>9,84</t>
  </si>
  <si>
    <t>13,3</t>
  </si>
  <si>
    <t>16,6</t>
  </si>
  <si>
    <t>19,3</t>
  </si>
  <si>
    <t>21,0</t>
  </si>
  <si>
    <t>22,6</t>
  </si>
  <si>
    <t>22,5</t>
  </si>
  <si>
    <t>21,4</t>
  </si>
  <si>
    <t>13,53</t>
  </si>
  <si>
    <t>11,3</t>
  </si>
  <si>
    <t>9,8</t>
  </si>
  <si>
    <t>9,4</t>
  </si>
  <si>
    <t>19,1</t>
  </si>
  <si>
    <t>20,4</t>
  </si>
  <si>
    <t>19,8</t>
  </si>
  <si>
    <t>13,5</t>
  </si>
  <si>
    <t>15</t>
  </si>
  <si>
    <t>127,60</t>
  </si>
  <si>
    <t>162,50</t>
  </si>
  <si>
    <r>
      <t>H</t>
    </r>
    <r>
      <rPr>
        <b/>
        <vertAlign val="subscript"/>
        <sz val="11"/>
        <color indexed="8"/>
        <rFont val="Calibri"/>
        <family val="2"/>
      </rPr>
      <t>2</t>
    </r>
  </si>
  <si>
    <r>
      <t>C</t>
    </r>
    <r>
      <rPr>
        <b/>
        <vertAlign val="subscript"/>
        <sz val="11"/>
        <color indexed="8"/>
        <rFont val="Calibri"/>
        <family val="2"/>
      </rPr>
      <t>60</t>
    </r>
  </si>
  <si>
    <r>
      <t>N</t>
    </r>
    <r>
      <rPr>
        <b/>
        <vertAlign val="subscript"/>
        <sz val="11"/>
        <color indexed="8"/>
        <rFont val="Calibri"/>
        <family val="2"/>
      </rPr>
      <t>2</t>
    </r>
  </si>
  <si>
    <r>
      <t>O</t>
    </r>
    <r>
      <rPr>
        <b/>
        <vertAlign val="subscript"/>
        <sz val="11"/>
        <color indexed="8"/>
        <rFont val="Calibri"/>
        <family val="2"/>
      </rPr>
      <t>2</t>
    </r>
  </si>
  <si>
    <r>
      <t>O</t>
    </r>
    <r>
      <rPr>
        <b/>
        <vertAlign val="subscript"/>
        <sz val="11"/>
        <color indexed="8"/>
        <rFont val="Calibri"/>
        <family val="2"/>
      </rPr>
      <t>3</t>
    </r>
    <r>
      <rPr>
        <sz val="11"/>
        <color indexed="8"/>
        <rFont val="Calibri"/>
        <family val="2"/>
      </rPr>
      <t/>
    </r>
  </si>
  <si>
    <r>
      <t>F</t>
    </r>
    <r>
      <rPr>
        <b/>
        <vertAlign val="subscript"/>
        <sz val="11"/>
        <color indexed="8"/>
        <rFont val="Calibri"/>
        <family val="2"/>
      </rPr>
      <t>2</t>
    </r>
  </si>
  <si>
    <r>
      <t>P</t>
    </r>
    <r>
      <rPr>
        <b/>
        <vertAlign val="subscript"/>
        <sz val="11"/>
        <color indexed="8"/>
        <rFont val="Calibri"/>
        <family val="2"/>
      </rPr>
      <t>4</t>
    </r>
  </si>
  <si>
    <r>
      <t>S</t>
    </r>
    <r>
      <rPr>
        <b/>
        <vertAlign val="subscript"/>
        <sz val="11"/>
        <color indexed="8"/>
        <rFont val="Calibri"/>
        <family val="2"/>
      </rPr>
      <t>8</t>
    </r>
  </si>
  <si>
    <r>
      <t>Cl</t>
    </r>
    <r>
      <rPr>
        <b/>
        <vertAlign val="subscript"/>
        <sz val="11"/>
        <color indexed="8"/>
        <rFont val="Calibri"/>
        <family val="2"/>
      </rPr>
      <t>2</t>
    </r>
  </si>
  <si>
    <r>
      <t>As</t>
    </r>
    <r>
      <rPr>
        <b/>
        <vertAlign val="subscript"/>
        <sz val="11"/>
        <color indexed="8"/>
        <rFont val="Calibri"/>
        <family val="2"/>
      </rPr>
      <t>4</t>
    </r>
  </si>
  <si>
    <r>
      <t>I</t>
    </r>
    <r>
      <rPr>
        <b/>
        <vertAlign val="subscript"/>
        <sz val="11"/>
        <color indexed="8"/>
        <rFont val="Calibri"/>
        <family val="2"/>
      </rPr>
      <t>2</t>
    </r>
  </si>
  <si>
    <r>
      <t>Br</t>
    </r>
    <r>
      <rPr>
        <b/>
        <vertAlign val="subscript"/>
        <sz val="11"/>
        <color indexed="8"/>
        <rFont val="Calibri"/>
        <family val="2"/>
      </rPr>
      <t>2</t>
    </r>
  </si>
  <si>
    <t>Fullerit</t>
  </si>
  <si>
    <t>schwarzer Phosphor</t>
  </si>
  <si>
    <t>2,7</t>
  </si>
  <si>
    <r>
      <t>Se</t>
    </r>
    <r>
      <rPr>
        <b/>
        <vertAlign val="subscript"/>
        <sz val="11"/>
        <color indexed="8"/>
        <rFont val="Calibri"/>
        <family val="2"/>
      </rPr>
      <t>7</t>
    </r>
  </si>
  <si>
    <t>graues Selen</t>
  </si>
  <si>
    <t>rotes Selen</t>
  </si>
  <si>
    <t>4,40</t>
  </si>
  <si>
    <t>&gt; 360</t>
  </si>
  <si>
    <t>(S) 2250</t>
  </si>
  <si>
    <t>(U, S) 3370</t>
  </si>
  <si>
    <t>(S) 3370</t>
  </si>
  <si>
    <t>(S) 600</t>
  </si>
  <si>
    <t>(U) 550</t>
  </si>
  <si>
    <t>(S) 616</t>
  </si>
  <si>
    <t>(U) 155</t>
  </si>
  <si>
    <t>(U) 13</t>
  </si>
  <si>
    <t>Nh</t>
  </si>
  <si>
    <t>Mc</t>
  </si>
  <si>
    <t>Ts</t>
  </si>
  <si>
    <t>Og</t>
  </si>
  <si>
    <t>(266)</t>
  </si>
  <si>
    <t>(282)</t>
  </si>
  <si>
    <t>(290)</t>
  </si>
  <si>
    <r>
      <t>C</t>
    </r>
    <r>
      <rPr>
        <b/>
        <vertAlign val="subscript"/>
        <sz val="11"/>
        <color indexed="8"/>
        <rFont val="Calibri"/>
        <family val="2"/>
      </rPr>
      <t>Dia</t>
    </r>
  </si>
  <si>
    <r>
      <t>C</t>
    </r>
    <r>
      <rPr>
        <b/>
        <vertAlign val="subscript"/>
        <sz val="11"/>
        <color indexed="8"/>
        <rFont val="Calibri"/>
        <family val="2"/>
      </rPr>
      <t>Gr</t>
    </r>
  </si>
  <si>
    <r>
      <t>P</t>
    </r>
    <r>
      <rPr>
        <b/>
        <vertAlign val="subscript"/>
        <sz val="11"/>
        <color indexed="8"/>
        <rFont val="Calibri"/>
        <family val="2"/>
      </rPr>
      <t>rt</t>
    </r>
  </si>
  <si>
    <r>
      <t>P</t>
    </r>
    <r>
      <rPr>
        <b/>
        <vertAlign val="subscript"/>
        <sz val="11"/>
        <color indexed="8"/>
        <rFont val="Calibri"/>
        <family val="2"/>
      </rPr>
      <t>sw</t>
    </r>
  </si>
  <si>
    <r>
      <t>As</t>
    </r>
    <r>
      <rPr>
        <b/>
        <vertAlign val="subscript"/>
        <sz val="11"/>
        <color indexed="8"/>
        <rFont val="Calibri"/>
        <family val="2"/>
      </rPr>
      <t>gr</t>
    </r>
  </si>
  <si>
    <r>
      <t>Se</t>
    </r>
    <r>
      <rPr>
        <b/>
        <vertAlign val="subscript"/>
        <sz val="11"/>
        <color indexed="8"/>
        <rFont val="Calibri"/>
        <family val="2"/>
      </rPr>
      <t>gr</t>
    </r>
  </si>
  <si>
    <r>
      <t>Sn</t>
    </r>
    <r>
      <rPr>
        <b/>
        <vertAlign val="subscript"/>
        <sz val="11"/>
        <color indexed="8"/>
        <rFont val="Calibri"/>
        <family val="2"/>
      </rPr>
      <t>gr</t>
    </r>
  </si>
  <si>
    <r>
      <t>Sn</t>
    </r>
    <r>
      <rPr>
        <b/>
        <vertAlign val="subscript"/>
        <sz val="11"/>
        <color indexed="8"/>
        <rFont val="Calibri"/>
        <family val="2"/>
      </rPr>
      <t>ws</t>
    </r>
  </si>
  <si>
    <t>Ordnungs-
zahl</t>
  </si>
  <si>
    <r>
      <t>Angaben im PSE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:</t>
    </r>
  </si>
  <si>
    <t>Tabellenwerte als Berechnungsgrundlage:</t>
  </si>
  <si>
    <t xml:space="preserve">Erste Ionisierungsenergie
</t>
  </si>
  <si>
    <t>Quellen der Daten</t>
  </si>
  <si>
    <t>Erste Ionisierungs-
energie 
in eV</t>
  </si>
  <si>
    <r>
      <t xml:space="preserve">Atomisierungsenergie 
</t>
    </r>
    <r>
      <rPr>
        <sz val="11"/>
        <color indexed="8"/>
        <rFont val="Calibri"/>
        <family val="2"/>
      </rPr>
      <t>(genauer: Atomisierungsenthalpie)</t>
    </r>
  </si>
  <si>
    <t>H. Kamp, R. Schrepper: Chemische Formeln und Daten. Ernst Klett Verlag, Stuttgart 1995</t>
  </si>
  <si>
    <t>Gitter und Edelgase: 
Mittlerer Atomabstand</t>
  </si>
  <si>
    <t>Schmelztemperatur</t>
  </si>
  <si>
    <t>Holleman-Wiberg 2007 (siehe oben)</t>
  </si>
  <si>
    <t>Siedetemperatur</t>
  </si>
  <si>
    <t>Siede-
temperatur 
in °C</t>
  </si>
  <si>
    <t>Größe</t>
  </si>
  <si>
    <t>Quelle</t>
  </si>
  <si>
    <t>Hinweise</t>
  </si>
  <si>
    <t>Die dort angegebenen Werte in eV werden mit dem Faktor 0,160217662 in aJ (Attojoule) umgerechnet.</t>
  </si>
  <si>
    <t>Energie, um eine entsprechende Stoffportion in 1 mol Atome zu überführen. 
Bei Metallen: molare Standard-Bildungsenthalpie des gasförmigen Metalls (Hierbei wird angenommen, dass Metalldämpfe aus einzelnen Atomen bestehen.)
Bei Nichtmetallen: molare Standard-Bildungsenthalpie des gasförmigen Nichtmetalls, das aus einzelnen Atomen besteht (Ausnahme: Bei Modifikationen, deren Standard-Bildungsenthalpie nicht null ist (z.B. Diamant), wird diese von der Standard-Bildungsenthalpie des gasförmigen Nichtmetalls subtrahiert.)</t>
  </si>
  <si>
    <r>
      <t>CRC Handbook of Chemistry and Physics. 91st Edition, CRC Press, Boca Raton 2010 
Se</t>
    </r>
    <r>
      <rPr>
        <vertAlign val="subscript"/>
        <sz val="11"/>
        <color indexed="8"/>
        <rFont val="Calibri"/>
        <family val="2"/>
      </rPr>
      <t>7</t>
    </r>
    <r>
      <rPr>
        <sz val="11"/>
        <color theme="1"/>
        <rFont val="Calibri"/>
        <family val="2"/>
        <scheme val="minor"/>
      </rPr>
      <t>: Holleman-Wiberg 2007 (siehe oben)</t>
    </r>
  </si>
  <si>
    <r>
      <t>Chemische Formeln und Daten 1995 (siehe oben) 
O</t>
    </r>
    <r>
      <rPr>
        <vertAlign val="sub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, C</t>
    </r>
    <r>
      <rPr>
        <vertAlign val="subscript"/>
        <sz val="11"/>
        <color indexed="8"/>
        <rFont val="Calibri"/>
        <family val="2"/>
      </rPr>
      <t>60</t>
    </r>
    <r>
      <rPr>
        <sz val="11"/>
        <color theme="1"/>
        <rFont val="Calibri"/>
        <family val="2"/>
        <scheme val="minor"/>
      </rPr>
      <t>, P</t>
    </r>
    <r>
      <rPr>
        <vertAlign val="subscript"/>
        <sz val="11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>, As</t>
    </r>
    <r>
      <rPr>
        <vertAlign val="subscript"/>
        <sz val="11"/>
        <color indexed="8"/>
        <rFont val="Calibri"/>
        <family val="2"/>
      </rPr>
      <t>4</t>
    </r>
    <r>
      <rPr>
        <sz val="11"/>
        <color theme="1"/>
        <rFont val="Calibri"/>
        <family val="2"/>
        <scheme val="minor"/>
      </rPr>
      <t>, Se</t>
    </r>
    <r>
      <rPr>
        <vertAlign val="subscript"/>
        <sz val="11"/>
        <color indexed="8"/>
        <rFont val="Calibri"/>
        <family val="2"/>
      </rPr>
      <t>7</t>
    </r>
    <r>
      <rPr>
        <sz val="11"/>
        <color theme="1"/>
        <rFont val="Calibri"/>
        <family val="2"/>
        <scheme val="minor"/>
      </rPr>
      <t>: Holleman-Wiberg 2007 (siehe oben)</t>
    </r>
  </si>
  <si>
    <r>
      <t xml:space="preserve">Erste Ionisierungs-
energie 
in aJ
</t>
    </r>
    <r>
      <rPr>
        <sz val="11"/>
        <rFont val="Calibri"/>
        <family val="2"/>
      </rPr>
      <t>(berechnet aus 
dem Tabellenwert 
in eV)</t>
    </r>
  </si>
  <si>
    <r>
      <t xml:space="preserve">Elektro-
negativität 
</t>
    </r>
    <r>
      <rPr>
        <sz val="11"/>
        <rFont val="Calibri"/>
        <family val="2"/>
      </rPr>
      <t>nach Pauling</t>
    </r>
  </si>
  <si>
    <r>
      <t xml:space="preserve">Schmelz-
temperatur 
in °C
</t>
    </r>
    <r>
      <rPr>
        <sz val="11"/>
        <rFont val="Calibri"/>
        <family val="2"/>
      </rPr>
      <t>(S = Sublimation; 
U = Umwandlung)</t>
    </r>
  </si>
  <si>
    <r>
      <t xml:space="preserve">Atomisierungsenergie 
bei 1000 hPa und 298 K
in kJ/mol
</t>
    </r>
    <r>
      <rPr>
        <sz val="11"/>
        <color indexed="8"/>
        <rFont val="Calibri"/>
        <family val="2"/>
      </rPr>
      <t>(genauer: 
Atomisierungsenthalpie)</t>
    </r>
  </si>
  <si>
    <t xml:space="preserve">Elektronegativität 
nach Pauling
</t>
  </si>
  <si>
    <t>Der mittlere Atomabstand wird folgendermaßen berechnet: 
- Das durchschnittliche Volumen, das einem Atom zur Verfügung steht, ist der Quotient aus mittlerer Atommasse und Dichte.  
- Der mittlere Atomabstand ist die dritte Wurzel aus dem durchschnittlichen Volumen. 
Die mittlere Atommasse in u wird vorher durch Division durch die Avogadro-Zahl in g umgerechnet.
Die Dichte der Gase bei 298,15 K wird vorher aus den Werten bei 273,15 K durch Multiplikation mit dem Faktor 273,15/298,15 berechnet.
Der mittlere Atomabstand in cm wird (mit dem Faktor 1 / 10 000 000 000) in pm umgerechnet.</t>
  </si>
  <si>
    <r>
      <t xml:space="preserve">Chemische Formel
</t>
    </r>
    <r>
      <rPr>
        <sz val="11"/>
        <color indexed="8"/>
        <rFont val="Calibri"/>
        <family val="2"/>
      </rPr>
      <t>blau: Metallgitter
grün: andere Gitter
orange: Moleküle
rot: Atome</t>
    </r>
  </si>
  <si>
    <r>
      <t xml:space="preserve">Stoff
</t>
    </r>
    <r>
      <rPr>
        <sz val="11"/>
        <color indexed="8"/>
        <rFont val="Calibri"/>
        <family val="2"/>
      </rPr>
      <t>blau: Metalle
grün: Halbmetalle
gelb: Nichtmetalle</t>
    </r>
  </si>
  <si>
    <r>
      <t>Berechn. Dichte 
bei 1013 hPa 
und 298,15 K
in g/cm</t>
    </r>
    <r>
      <rPr>
        <b/>
        <vertAlign val="superscript"/>
        <sz val="11"/>
        <rFont val="Calibri"/>
        <family val="2"/>
      </rPr>
      <t xml:space="preserve">3
</t>
    </r>
    <r>
      <rPr>
        <sz val="11"/>
        <rFont val="Calibri"/>
        <family val="2"/>
      </rPr>
      <t>(nach der idealen 
Gasgleichung; 
nur zum Vergleich)</t>
    </r>
  </si>
  <si>
    <r>
      <t>Dichte 
bei 1013 hPa 
und 298,15 K 
in g/cm</t>
    </r>
    <r>
      <rPr>
        <b/>
        <vertAlign val="superscript"/>
        <sz val="11"/>
        <rFont val="Calibri"/>
        <family val="2"/>
      </rPr>
      <t>3</t>
    </r>
  </si>
  <si>
    <r>
      <t xml:space="preserve">Gitter und Edelgase:
Mittlerer Atomabstand 
bei 1013 hPa und 298,15 K 
in pm
</t>
    </r>
    <r>
      <rPr>
        <sz val="11"/>
        <rFont val="Calibri"/>
        <family val="2"/>
      </rPr>
      <t>(berechnet aus 
Atommasse, Dichte 
und Avogadro-Zahl)</t>
    </r>
  </si>
  <si>
    <r>
      <t>Dichte der Gase 
bei 1013 hPa 
und 273,15 K 
in g/cm</t>
    </r>
    <r>
      <rPr>
        <b/>
        <vertAlign val="superscript"/>
        <sz val="11"/>
        <rFont val="Calibri"/>
        <family val="2"/>
      </rPr>
      <t>3</t>
    </r>
  </si>
  <si>
    <t>(97)</t>
  </si>
  <si>
    <t xml:space="preserve">Holleman-Wiberg, Lehrbuch der Anorganischen Chemie. 102. Auflage, Walter de Gruyter, Berlin 2007. 
Elemente 103–104: Karlsruher Nuklidkarte, 11. Auflage 2022 
</t>
  </si>
  <si>
    <t>1,0080</t>
  </si>
  <si>
    <t>4,0026</t>
  </si>
  <si>
    <t>6,94</t>
  </si>
  <si>
    <t>9,0122</t>
  </si>
  <si>
    <t>10,81</t>
  </si>
  <si>
    <t>12,011</t>
  </si>
  <si>
    <t>14,007</t>
  </si>
  <si>
    <t>15,999</t>
  </si>
  <si>
    <t>18,998</t>
  </si>
  <si>
    <t>20,180</t>
  </si>
  <si>
    <t>22,990</t>
  </si>
  <si>
    <t>24,305</t>
  </si>
  <si>
    <t>26,982</t>
  </si>
  <si>
    <t>28,085</t>
  </si>
  <si>
    <t>30,974</t>
  </si>
  <si>
    <t>32,06</t>
  </si>
  <si>
    <t>35,45</t>
  </si>
  <si>
    <t>39,95</t>
  </si>
  <si>
    <t>39,098</t>
  </si>
  <si>
    <t>44,956</t>
  </si>
  <si>
    <t>50,942</t>
  </si>
  <si>
    <t>51,996</t>
  </si>
  <si>
    <t>54,938</t>
  </si>
  <si>
    <t>58,933</t>
  </si>
  <si>
    <t>58,693</t>
  </si>
  <si>
    <t>(269)</t>
  </si>
  <si>
    <t>65,38</t>
  </si>
  <si>
    <t>72,630</t>
  </si>
  <si>
    <t>74,922</t>
  </si>
  <si>
    <t>78,971</t>
  </si>
  <si>
    <t>85,468</t>
  </si>
  <si>
    <t>88,906</t>
  </si>
  <si>
    <t>92,906</t>
  </si>
  <si>
    <t>95,95</t>
  </si>
  <si>
    <t>102,91</t>
  </si>
  <si>
    <t>107,87</t>
  </si>
  <si>
    <t>112,41</t>
  </si>
  <si>
    <t>114,82</t>
  </si>
  <si>
    <t>118,71</t>
  </si>
  <si>
    <t>121,76</t>
  </si>
  <si>
    <t>126,90</t>
  </si>
  <si>
    <t>131,29</t>
  </si>
  <si>
    <t>132,91</t>
  </si>
  <si>
    <t>137,33</t>
  </si>
  <si>
    <t>138,91</t>
  </si>
  <si>
    <t>140,12</t>
  </si>
  <si>
    <t>140,91</t>
  </si>
  <si>
    <t xml:space="preserve">Mittlere 
Atommasse 
(bzw. Masse des langlebigsten Isotops)
in u </t>
  </si>
  <si>
    <r>
      <t xml:space="preserve">Mittlere 
Atommasse 
(bzw. Masse des langlebigsten Isotops) 
in u
</t>
    </r>
    <r>
      <rPr>
        <sz val="11"/>
        <color indexed="8"/>
        <rFont val="Calibri"/>
        <family val="2"/>
      </rPr>
      <t>(gerundet)</t>
    </r>
  </si>
  <si>
    <t>Masse des langlebigsten Isotops</t>
  </si>
  <si>
    <t xml:space="preserve">Mittlere Atommasse </t>
  </si>
  <si>
    <t>Karlsruher Nuklidkarte, 11. Auflage 2022</t>
  </si>
  <si>
    <t xml:space="preserve">Thomas Prohaska et al: Standard atomic weights of the elements 2021 (IUPAC Technical Report). Pure Appl. Chem. 94/5 (2022), 573–600. 
DOI: 10.1515/pac-2019-0603 
</t>
  </si>
  <si>
    <t>Table 1, Abridged standard atomic weight</t>
  </si>
  <si>
    <t>151,96</t>
  </si>
  <si>
    <t>158,93</t>
  </si>
  <si>
    <t>164,93</t>
  </si>
  <si>
    <t>167,26</t>
  </si>
  <si>
    <t>168,93</t>
  </si>
  <si>
    <t>173,05</t>
  </si>
  <si>
    <t>174,97</t>
  </si>
  <si>
    <t>180,95</t>
  </si>
  <si>
    <t>186,21</t>
  </si>
  <si>
    <t>192,22</t>
  </si>
  <si>
    <t>195,08</t>
  </si>
  <si>
    <t>196,97</t>
  </si>
  <si>
    <t>204,38</t>
  </si>
  <si>
    <t>(278)</t>
  </si>
  <si>
    <t>(289)</t>
  </si>
  <si>
    <t>(277)</t>
  </si>
  <si>
    <t>Holleman-Wiberg 2007 (siehe oben) 
Elemente 99–103: Karlsruher Nuklidkarte,  11. Auflage 2022</t>
  </si>
  <si>
    <r>
      <rPr>
        <sz val="11"/>
        <rFont val="Calibri"/>
        <family val="2"/>
      </rPr>
      <t xml:space="preserve">Mittlere Atommasse: 
Karlsruher Nuklidkarte,  11. Auflage 2022
Dichte der Gase bei 1013 hPa und 273,15 K: 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GESTIS-Stoffdatenbank (DGUV). Stand: Februar 2013 
Dichte der Feststoffe und Flüssigkeiten bei 1013 hPa und 298,15 K:
G. H. Aylward, T. J. V. Findlay: Datensammlung Chemie in SI-Einheiten. 3. Auflage, Wiley VCH, Weinheim 1999 
Hinweis zu Technetium: Für Tc-99 ist eine Dichte von 11,5 g/cm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angegeben. Da jedoch nach den aktuellen Daten Tc-97 als das langlebigste Isotop gilt, wurde die Dichte mit den Massen der Isotope folgendermaßen umgerechnet:  
11,5  g/cm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* 96,91 u / 98,91 u = 11,3  g/cm</t>
    </r>
    <r>
      <rPr>
        <vertAlign val="superscript"/>
        <sz val="11"/>
        <rFont val="Calibri"/>
        <family val="2"/>
      </rPr>
      <t>3</t>
    </r>
    <r>
      <rPr>
        <sz val="11"/>
        <rFont val="Calibri"/>
        <family val="2"/>
      </rPr>
      <t xml:space="preserve"> 
Dichte von Fullerit: Angabe des IPN 
Dichte von rotem Selen: Holleman-Wiberg 2007 (siehe oben)
</t>
    </r>
  </si>
  <si>
    <t>Wasserstoff</t>
  </si>
  <si>
    <t>Helium</t>
  </si>
  <si>
    <t>Lithium</t>
  </si>
  <si>
    <t>Beryllium</t>
  </si>
  <si>
    <t>Bor</t>
  </si>
  <si>
    <t>Stickstoff</t>
  </si>
  <si>
    <t>Fluor</t>
  </si>
  <si>
    <t>Neon</t>
  </si>
  <si>
    <t>Natrium</t>
  </si>
  <si>
    <t>Magnesium</t>
  </si>
  <si>
    <t>Aluminium</t>
  </si>
  <si>
    <t>Silicium</t>
  </si>
  <si>
    <t>Schwefel</t>
  </si>
  <si>
    <t>Chlor</t>
  </si>
  <si>
    <t>Argon</t>
  </si>
  <si>
    <t>Kalium</t>
  </si>
  <si>
    <t>Calcium</t>
  </si>
  <si>
    <t>Scandium</t>
  </si>
  <si>
    <t>Titan</t>
  </si>
  <si>
    <t>Vanadium</t>
  </si>
  <si>
    <t>Chrom</t>
  </si>
  <si>
    <t>Mangan</t>
  </si>
  <si>
    <t>Eisen</t>
  </si>
  <si>
    <t>Cobalt</t>
  </si>
  <si>
    <t>Nickel</t>
  </si>
  <si>
    <t>Kupfer</t>
  </si>
  <si>
    <t>Zink</t>
  </si>
  <si>
    <t>Gallium</t>
  </si>
  <si>
    <t>Germanium</t>
  </si>
  <si>
    <t>Brom</t>
  </si>
  <si>
    <t>Krypton</t>
  </si>
  <si>
    <t>Rubidium</t>
  </si>
  <si>
    <t>Strontium</t>
  </si>
  <si>
    <t>Yttrium</t>
  </si>
  <si>
    <t>Zirconium</t>
  </si>
  <si>
    <t>Niob</t>
  </si>
  <si>
    <t>Molybdän</t>
  </si>
  <si>
    <t>Technetium</t>
  </si>
  <si>
    <t>Ruthenium</t>
  </si>
  <si>
    <t>Rhodium</t>
  </si>
  <si>
    <t>Palladium</t>
  </si>
  <si>
    <t>Silber</t>
  </si>
  <si>
    <t>Cadmium</t>
  </si>
  <si>
    <t>Indium</t>
  </si>
  <si>
    <t>Antimon</t>
  </si>
  <si>
    <t>Tellur</t>
  </si>
  <si>
    <t>Iod</t>
  </si>
  <si>
    <t>Xenon</t>
  </si>
  <si>
    <t>Caesium</t>
  </si>
  <si>
    <t>Barium</t>
  </si>
  <si>
    <t>Lanthan</t>
  </si>
  <si>
    <t>Cer</t>
  </si>
  <si>
    <t>Praseodym</t>
  </si>
  <si>
    <t>Neodym</t>
  </si>
  <si>
    <t>Promethium</t>
  </si>
  <si>
    <t>Samarium</t>
  </si>
  <si>
    <t>Europium</t>
  </si>
  <si>
    <t>Gadolinium</t>
  </si>
  <si>
    <t>Terbium</t>
  </si>
  <si>
    <t>Dysprosium</t>
  </si>
  <si>
    <t>Holmium</t>
  </si>
  <si>
    <t>Erbium</t>
  </si>
  <si>
    <t>Thulium</t>
  </si>
  <si>
    <t>Ytterbium</t>
  </si>
  <si>
    <t>Lutetium</t>
  </si>
  <si>
    <t>Hafnium</t>
  </si>
  <si>
    <t>Tantal</t>
  </si>
  <si>
    <t>Wolfram</t>
  </si>
  <si>
    <t>Rhenium</t>
  </si>
  <si>
    <t>Osmium</t>
  </si>
  <si>
    <t>Iridium</t>
  </si>
  <si>
    <t>Platin</t>
  </si>
  <si>
    <t>Gold</t>
  </si>
  <si>
    <t>Quecksilber</t>
  </si>
  <si>
    <t>Thallium</t>
  </si>
  <si>
    <t>Blei</t>
  </si>
  <si>
    <t>Bismut</t>
  </si>
  <si>
    <t>Polonium</t>
  </si>
  <si>
    <t>Astat</t>
  </si>
  <si>
    <t>Radon</t>
  </si>
  <si>
    <t>Francium</t>
  </si>
  <si>
    <t>Radium</t>
  </si>
  <si>
    <t>Actinium</t>
  </si>
  <si>
    <t>Thorium</t>
  </si>
  <si>
    <t>Protactinium</t>
  </si>
  <si>
    <t>Uran</t>
  </si>
  <si>
    <t>Neptunium</t>
  </si>
  <si>
    <t>Plutonium</t>
  </si>
  <si>
    <t>Americium</t>
  </si>
  <si>
    <t>Curium</t>
  </si>
  <si>
    <t>Berkelium</t>
  </si>
  <si>
    <t>Californium</t>
  </si>
  <si>
    <t>Einsteinium</t>
  </si>
  <si>
    <t>Fermium</t>
  </si>
  <si>
    <t>Mendelevium</t>
  </si>
  <si>
    <t>Nobelium</t>
  </si>
  <si>
    <t>Lawrencium</t>
  </si>
  <si>
    <t>Rutherfordium</t>
  </si>
  <si>
    <t>Dubnium</t>
  </si>
  <si>
    <t>Seaborgium</t>
  </si>
  <si>
    <t>Bohrium</t>
  </si>
  <si>
    <t>Hassium</t>
  </si>
  <si>
    <t>Meitnerium</t>
  </si>
  <si>
    <t>Darmstadtium</t>
  </si>
  <si>
    <t>Roentgenium</t>
  </si>
  <si>
    <t>Copernicium</t>
  </si>
  <si>
    <t>Nihonium</t>
  </si>
  <si>
    <t>Flerovium</t>
  </si>
  <si>
    <t>Moscovium</t>
  </si>
  <si>
    <t>Livermorium</t>
  </si>
  <si>
    <t>Tenness</t>
  </si>
  <si>
    <t>Oganesson</t>
  </si>
  <si>
    <t xml:space="preserve">Moleküle:
Mittlere Bindungslänge 
bei 1013 hPa und 298,15 K 
in pm </t>
  </si>
  <si>
    <t xml:space="preserve">Moleküle: 
Mittlere Bindungslänge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</si>
</sst>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0.0000000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i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indexed="55"/>
      <name val="Calibri"/>
      <family val="2"/>
    </font>
    <font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164" fontId="13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0" fillId="0" borderId="1" xfId="0" applyNumberFormat="1" applyBorder="1" applyAlignment="1">
      <alignment horizontal="right"/>
    </xf>
    <xf numFmtId="0" fontId="0" fillId="0" borderId="1" xfId="0" applyBorder="1"/>
    <xf numFmtId="1" fontId="3" fillId="0" borderId="1" xfId="1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13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166" fontId="11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5" fillId="0" borderId="1" xfId="1" applyNumberFormat="1" applyFont="1" applyFill="1" applyBorder="1" applyAlignment="1">
      <alignment horizontal="right"/>
    </xf>
    <xf numFmtId="166" fontId="0" fillId="0" borderId="1" xfId="0" applyNumberFormat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2" borderId="1" xfId="0" applyFont="1" applyFill="1" applyBorder="1"/>
    <xf numFmtId="0" fontId="6" fillId="4" borderId="1" xfId="0" applyFont="1" applyFill="1" applyBorder="1"/>
    <xf numFmtId="0" fontId="8" fillId="4" borderId="1" xfId="0" applyFont="1" applyFill="1" applyBorder="1"/>
    <xf numFmtId="49" fontId="8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167" fontId="0" fillId="0" borderId="1" xfId="0" applyNumberFormat="1" applyBorder="1"/>
    <xf numFmtId="0" fontId="5" fillId="0" borderId="1" xfId="0" applyFont="1" applyBorder="1" applyAlignment="1">
      <alignment horizontal="center"/>
    </xf>
    <xf numFmtId="167" fontId="5" fillId="0" borderId="1" xfId="0" applyNumberFormat="1" applyFont="1" applyBorder="1" applyAlignment="1">
      <alignment horizontal="right"/>
    </xf>
    <xf numFmtId="49" fontId="8" fillId="0" borderId="1" xfId="1" applyNumberFormat="1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8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5" fillId="0" borderId="1" xfId="0" quotePrefix="1" applyFont="1" applyBorder="1"/>
    <xf numFmtId="49" fontId="0" fillId="0" borderId="0" xfId="0" applyNumberFormat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8" fillId="0" borderId="0" xfId="0" applyNumberFormat="1" applyFont="1" applyAlignment="1">
      <alignment horizontal="left" vertical="top" wrapText="1"/>
    </xf>
    <xf numFmtId="49" fontId="17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5" fillId="0" borderId="1" xfId="2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4" xfId="0" applyBorder="1"/>
  </cellXfs>
  <cellStyles count="3">
    <cellStyle name="Dezimal [0]" xfId="1" builtinId="6"/>
    <cellStyle name="Komma" xfId="2" builtinId="3"/>
    <cellStyle name="Standard" xfId="0" builtinId="0"/>
  </cellStyles>
  <dxfs count="0"/>
  <tableStyles count="0" defaultTableStyle="TableStyleMedium2" defaultPivotStyle="PivotStyleLight16"/>
  <colors>
    <mruColors>
      <color rgb="FFE161C6"/>
      <color rgb="FFD62A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Atomisierungsenergie in kJ/mol</a:t>
            </a:r>
          </a:p>
        </c:rich>
      </c:tx>
      <c:layout>
        <c:manualLayout>
          <c:xMode val="edge"/>
          <c:yMode val="edge"/>
          <c:x val="3.0197444831591175E-2"/>
          <c:y val="5.3173241852487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33516661127888E-2"/>
          <c:y val="0.11149237468205159"/>
          <c:w val="0.79210310515469062"/>
          <c:h val="0.77701608816875956"/>
        </c:manualLayout>
      </c:layout>
      <c:scatterChart>
        <c:scatterStyle val="smoothMarker"/>
        <c:varyColors val="0"/>
        <c:ser>
          <c:idx val="1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Daten!$B$3:$B$102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33</c:v>
                </c:pt>
                <c:pt idx="39">
                  <c:v>34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61</c:v>
                </c:pt>
                <c:pt idx="69">
                  <c:v>62</c:v>
                </c:pt>
                <c:pt idx="70">
                  <c:v>63</c:v>
                </c:pt>
                <c:pt idx="71">
                  <c:v>64</c:v>
                </c:pt>
                <c:pt idx="72">
                  <c:v>65</c:v>
                </c:pt>
                <c:pt idx="73">
                  <c:v>66</c:v>
                </c:pt>
                <c:pt idx="74">
                  <c:v>67</c:v>
                </c:pt>
                <c:pt idx="75">
                  <c:v>68</c:v>
                </c:pt>
                <c:pt idx="76">
                  <c:v>69</c:v>
                </c:pt>
                <c:pt idx="77">
                  <c:v>70</c:v>
                </c:pt>
                <c:pt idx="78">
                  <c:v>71</c:v>
                </c:pt>
                <c:pt idx="79">
                  <c:v>72</c:v>
                </c:pt>
                <c:pt idx="80">
                  <c:v>73</c:v>
                </c:pt>
                <c:pt idx="81">
                  <c:v>74</c:v>
                </c:pt>
                <c:pt idx="82">
                  <c:v>75</c:v>
                </c:pt>
                <c:pt idx="83">
                  <c:v>76</c:v>
                </c:pt>
                <c:pt idx="84">
                  <c:v>77</c:v>
                </c:pt>
                <c:pt idx="85">
                  <c:v>78</c:v>
                </c:pt>
                <c:pt idx="86">
                  <c:v>79</c:v>
                </c:pt>
                <c:pt idx="87">
                  <c:v>80</c:v>
                </c:pt>
                <c:pt idx="88">
                  <c:v>81</c:v>
                </c:pt>
                <c:pt idx="89">
                  <c:v>82</c:v>
                </c:pt>
                <c:pt idx="90">
                  <c:v>83</c:v>
                </c:pt>
                <c:pt idx="91">
                  <c:v>84</c:v>
                </c:pt>
                <c:pt idx="92">
                  <c:v>85</c:v>
                </c:pt>
                <c:pt idx="93">
                  <c:v>86</c:v>
                </c:pt>
                <c:pt idx="94">
                  <c:v>87</c:v>
                </c:pt>
                <c:pt idx="95">
                  <c:v>88</c:v>
                </c:pt>
                <c:pt idx="96">
                  <c:v>89</c:v>
                </c:pt>
                <c:pt idx="97">
                  <c:v>90</c:v>
                </c:pt>
                <c:pt idx="98">
                  <c:v>91</c:v>
                </c:pt>
                <c:pt idx="99">
                  <c:v>92</c:v>
                </c:pt>
              </c:numCache>
            </c:numRef>
          </c:xVal>
          <c:yVal>
            <c:numRef>
              <c:f>Daten!$G$3:$G$102</c:f>
              <c:numCache>
                <c:formatCode>General</c:formatCode>
                <c:ptCount val="100"/>
                <c:pt idx="0">
                  <c:v>218</c:v>
                </c:pt>
                <c:pt idx="1">
                  <c:v>0</c:v>
                </c:pt>
                <c:pt idx="2">
                  <c:v>159</c:v>
                </c:pt>
                <c:pt idx="3">
                  <c:v>324</c:v>
                </c:pt>
                <c:pt idx="4">
                  <c:v>565</c:v>
                </c:pt>
                <c:pt idx="5">
                  <c:v>715</c:v>
                </c:pt>
                <c:pt idx="6">
                  <c:v>717</c:v>
                </c:pt>
                <c:pt idx="7">
                  <c:v>678</c:v>
                </c:pt>
                <c:pt idx="8">
                  <c:v>473</c:v>
                </c:pt>
                <c:pt idx="9">
                  <c:v>249</c:v>
                </c:pt>
                <c:pt idx="10">
                  <c:v>202</c:v>
                </c:pt>
                <c:pt idx="11">
                  <c:v>79</c:v>
                </c:pt>
                <c:pt idx="12">
                  <c:v>0</c:v>
                </c:pt>
                <c:pt idx="13">
                  <c:v>108</c:v>
                </c:pt>
                <c:pt idx="14">
                  <c:v>147</c:v>
                </c:pt>
                <c:pt idx="15">
                  <c:v>330</c:v>
                </c:pt>
                <c:pt idx="16">
                  <c:v>450</c:v>
                </c:pt>
                <c:pt idx="17">
                  <c:v>317</c:v>
                </c:pt>
                <c:pt idx="18">
                  <c:v>334</c:v>
                </c:pt>
                <c:pt idx="19">
                  <c:v>356</c:v>
                </c:pt>
                <c:pt idx="20">
                  <c:v>277</c:v>
                </c:pt>
                <c:pt idx="21">
                  <c:v>121</c:v>
                </c:pt>
                <c:pt idx="22">
                  <c:v>0</c:v>
                </c:pt>
                <c:pt idx="23">
                  <c:v>89</c:v>
                </c:pt>
                <c:pt idx="24">
                  <c:v>178</c:v>
                </c:pt>
                <c:pt idx="25">
                  <c:v>378</c:v>
                </c:pt>
                <c:pt idx="26">
                  <c:v>473</c:v>
                </c:pt>
                <c:pt idx="27">
                  <c:v>514</c:v>
                </c:pt>
                <c:pt idx="28">
                  <c:v>397</c:v>
                </c:pt>
                <c:pt idx="29">
                  <c:v>281</c:v>
                </c:pt>
                <c:pt idx="30">
                  <c:v>416</c:v>
                </c:pt>
                <c:pt idx="31">
                  <c:v>425</c:v>
                </c:pt>
                <c:pt idx="32">
                  <c:v>430</c:v>
                </c:pt>
                <c:pt idx="33">
                  <c:v>337</c:v>
                </c:pt>
                <c:pt idx="34">
                  <c:v>130</c:v>
                </c:pt>
                <c:pt idx="35">
                  <c:v>272</c:v>
                </c:pt>
                <c:pt idx="36">
                  <c:v>372</c:v>
                </c:pt>
                <c:pt idx="37">
                  <c:v>288</c:v>
                </c:pt>
                <c:pt idx="38">
                  <c:v>303</c:v>
                </c:pt>
                <c:pt idx="39">
                  <c:v>227</c:v>
                </c:pt>
                <c:pt idx="40">
                  <c:v>205</c:v>
                </c:pt>
                <c:pt idx="41">
                  <c:v>112</c:v>
                </c:pt>
                <c:pt idx="42">
                  <c:v>0</c:v>
                </c:pt>
                <c:pt idx="43">
                  <c:v>81</c:v>
                </c:pt>
                <c:pt idx="44">
                  <c:v>164</c:v>
                </c:pt>
                <c:pt idx="45">
                  <c:v>421</c:v>
                </c:pt>
                <c:pt idx="46">
                  <c:v>609</c:v>
                </c:pt>
                <c:pt idx="47">
                  <c:v>726</c:v>
                </c:pt>
                <c:pt idx="48">
                  <c:v>658</c:v>
                </c:pt>
                <c:pt idx="49">
                  <c:v>678</c:v>
                </c:pt>
                <c:pt idx="50">
                  <c:v>643</c:v>
                </c:pt>
                <c:pt idx="51">
                  <c:v>557</c:v>
                </c:pt>
                <c:pt idx="52">
                  <c:v>378</c:v>
                </c:pt>
                <c:pt idx="53">
                  <c:v>285</c:v>
                </c:pt>
                <c:pt idx="54">
                  <c:v>119</c:v>
                </c:pt>
                <c:pt idx="55">
                  <c:v>243</c:v>
                </c:pt>
                <c:pt idx="56">
                  <c:v>303</c:v>
                </c:pt>
                <c:pt idx="57">
                  <c:v>301</c:v>
                </c:pt>
                <c:pt idx="58">
                  <c:v>262</c:v>
                </c:pt>
                <c:pt idx="59">
                  <c:v>197</c:v>
                </c:pt>
                <c:pt idx="60">
                  <c:v>107</c:v>
                </c:pt>
                <c:pt idx="61">
                  <c:v>0</c:v>
                </c:pt>
                <c:pt idx="62">
                  <c:v>77</c:v>
                </c:pt>
                <c:pt idx="63">
                  <c:v>180</c:v>
                </c:pt>
                <c:pt idx="64">
                  <c:v>431</c:v>
                </c:pt>
                <c:pt idx="65">
                  <c:v>423</c:v>
                </c:pt>
                <c:pt idx="66">
                  <c:v>356</c:v>
                </c:pt>
                <c:pt idx="67">
                  <c:v>328</c:v>
                </c:pt>
                <c:pt idx="69">
                  <c:v>207</c:v>
                </c:pt>
                <c:pt idx="70">
                  <c:v>175</c:v>
                </c:pt>
                <c:pt idx="71">
                  <c:v>398</c:v>
                </c:pt>
                <c:pt idx="72">
                  <c:v>389</c:v>
                </c:pt>
                <c:pt idx="73">
                  <c:v>290</c:v>
                </c:pt>
                <c:pt idx="74">
                  <c:v>301</c:v>
                </c:pt>
                <c:pt idx="75">
                  <c:v>317</c:v>
                </c:pt>
                <c:pt idx="76">
                  <c:v>232</c:v>
                </c:pt>
                <c:pt idx="77">
                  <c:v>152</c:v>
                </c:pt>
                <c:pt idx="78">
                  <c:v>428</c:v>
                </c:pt>
                <c:pt idx="79">
                  <c:v>619</c:v>
                </c:pt>
                <c:pt idx="80">
                  <c:v>782</c:v>
                </c:pt>
                <c:pt idx="81">
                  <c:v>849</c:v>
                </c:pt>
                <c:pt idx="82">
                  <c:v>770</c:v>
                </c:pt>
                <c:pt idx="83">
                  <c:v>791</c:v>
                </c:pt>
                <c:pt idx="84">
                  <c:v>665</c:v>
                </c:pt>
                <c:pt idx="85">
                  <c:v>565</c:v>
                </c:pt>
                <c:pt idx="86">
                  <c:v>366</c:v>
                </c:pt>
                <c:pt idx="87">
                  <c:v>61</c:v>
                </c:pt>
                <c:pt idx="88">
                  <c:v>182</c:v>
                </c:pt>
                <c:pt idx="89">
                  <c:v>195</c:v>
                </c:pt>
                <c:pt idx="90">
                  <c:v>207</c:v>
                </c:pt>
                <c:pt idx="91">
                  <c:v>146</c:v>
                </c:pt>
                <c:pt idx="93">
                  <c:v>0</c:v>
                </c:pt>
                <c:pt idx="94">
                  <c:v>73</c:v>
                </c:pt>
                <c:pt idx="95">
                  <c:v>159</c:v>
                </c:pt>
                <c:pt idx="96">
                  <c:v>406</c:v>
                </c:pt>
                <c:pt idx="97">
                  <c:v>602</c:v>
                </c:pt>
                <c:pt idx="98">
                  <c:v>607</c:v>
                </c:pt>
                <c:pt idx="99">
                  <c:v>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E3-4F31-ABFA-8D9FBD11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45632"/>
        <c:axId val="171861888"/>
      </c:scatterChart>
      <c:valAx>
        <c:axId val="120245632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Ordnungszahl</a:t>
                </a:r>
              </a:p>
            </c:rich>
          </c:tx>
          <c:layout>
            <c:manualLayout>
              <c:xMode val="edge"/>
              <c:yMode val="edge"/>
              <c:x val="0.85598239244484675"/>
              <c:y val="0.8524878558276269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861888"/>
        <c:crossesAt val="0"/>
        <c:crossBetween val="midCat"/>
        <c:majorUnit val="10"/>
        <c:minorUnit val="10"/>
      </c:valAx>
      <c:valAx>
        <c:axId val="17186188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245632"/>
        <c:crossesAt val="0"/>
        <c:crossBetween val="midCat"/>
        <c:majorUnit val="1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Mittlerer Atomabstand (blau)</a:t>
            </a:r>
            <a:r>
              <a:rPr lang="de-DE" baseline="0"/>
              <a:t> </a:t>
            </a:r>
            <a:r>
              <a:rPr lang="de-DE"/>
              <a:t>bzw.</a:t>
            </a:r>
            <a:r>
              <a:rPr lang="de-DE" baseline="0"/>
              <a:t> mittlere </a:t>
            </a:r>
            <a:r>
              <a:rPr lang="de-DE"/>
              <a:t>Bindungslänge (rot) in pm</a:t>
            </a:r>
          </a:p>
        </c:rich>
      </c:tx>
      <c:layout>
        <c:manualLayout>
          <c:xMode val="edge"/>
          <c:yMode val="edge"/>
          <c:x val="3.4802784222737818E-2"/>
          <c:y val="4.79452054794520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164766692629045E-2"/>
          <c:y val="0.1113013698630137"/>
          <c:w val="0.79234383629540461"/>
          <c:h val="0.7773972602739726"/>
        </c:manualLayout>
      </c:layout>
      <c:scatterChart>
        <c:scatterStyle val="smoothMarker"/>
        <c:varyColors val="0"/>
        <c:ser>
          <c:idx val="1"/>
          <c:order val="0"/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Daten!$B$3:$B$102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33</c:v>
                </c:pt>
                <c:pt idx="39">
                  <c:v>34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61</c:v>
                </c:pt>
                <c:pt idx="69">
                  <c:v>62</c:v>
                </c:pt>
                <c:pt idx="70">
                  <c:v>63</c:v>
                </c:pt>
                <c:pt idx="71">
                  <c:v>64</c:v>
                </c:pt>
                <c:pt idx="72">
                  <c:v>65</c:v>
                </c:pt>
                <c:pt idx="73">
                  <c:v>66</c:v>
                </c:pt>
                <c:pt idx="74">
                  <c:v>67</c:v>
                </c:pt>
                <c:pt idx="75">
                  <c:v>68</c:v>
                </c:pt>
                <c:pt idx="76">
                  <c:v>69</c:v>
                </c:pt>
                <c:pt idx="77">
                  <c:v>70</c:v>
                </c:pt>
                <c:pt idx="78">
                  <c:v>71</c:v>
                </c:pt>
                <c:pt idx="79">
                  <c:v>72</c:v>
                </c:pt>
                <c:pt idx="80">
                  <c:v>73</c:v>
                </c:pt>
                <c:pt idx="81">
                  <c:v>74</c:v>
                </c:pt>
                <c:pt idx="82">
                  <c:v>75</c:v>
                </c:pt>
                <c:pt idx="83">
                  <c:v>76</c:v>
                </c:pt>
                <c:pt idx="84">
                  <c:v>77</c:v>
                </c:pt>
                <c:pt idx="85">
                  <c:v>78</c:v>
                </c:pt>
                <c:pt idx="86">
                  <c:v>79</c:v>
                </c:pt>
                <c:pt idx="87">
                  <c:v>80</c:v>
                </c:pt>
                <c:pt idx="88">
                  <c:v>81</c:v>
                </c:pt>
                <c:pt idx="89">
                  <c:v>82</c:v>
                </c:pt>
                <c:pt idx="90">
                  <c:v>83</c:v>
                </c:pt>
                <c:pt idx="91">
                  <c:v>84</c:v>
                </c:pt>
                <c:pt idx="92">
                  <c:v>85</c:v>
                </c:pt>
                <c:pt idx="93">
                  <c:v>86</c:v>
                </c:pt>
                <c:pt idx="94">
                  <c:v>87</c:v>
                </c:pt>
                <c:pt idx="95">
                  <c:v>88</c:v>
                </c:pt>
                <c:pt idx="96">
                  <c:v>89</c:v>
                </c:pt>
                <c:pt idx="97">
                  <c:v>90</c:v>
                </c:pt>
                <c:pt idx="98">
                  <c:v>91</c:v>
                </c:pt>
                <c:pt idx="99">
                  <c:v>92</c:v>
                </c:pt>
              </c:numCache>
            </c:numRef>
          </c:xVal>
          <c:yVal>
            <c:numRef>
              <c:f>Daten!$H$3:$H$102</c:f>
              <c:numCache>
                <c:formatCode>0</c:formatCode>
                <c:ptCount val="100"/>
                <c:pt idx="1">
                  <c:v>3438.1899947024453</c:v>
                </c:pt>
                <c:pt idx="2">
                  <c:v>279.11202394148449</c:v>
                </c:pt>
                <c:pt idx="3">
                  <c:v>200.74144372502633</c:v>
                </c:pt>
                <c:pt idx="4">
                  <c:v>197.22136390111027</c:v>
                </c:pt>
                <c:pt idx="5">
                  <c:v>178.44649792598543</c:v>
                </c:pt>
                <c:pt idx="6">
                  <c:v>206.6526227959038</c:v>
                </c:pt>
                <c:pt idx="12">
                  <c:v>3438.123183136488</c:v>
                </c:pt>
                <c:pt idx="13">
                  <c:v>340.15204897276476</c:v>
                </c:pt>
                <c:pt idx="14">
                  <c:v>285.18902256935985</c:v>
                </c:pt>
                <c:pt idx="15">
                  <c:v>255.06691940131833</c:v>
                </c:pt>
                <c:pt idx="16">
                  <c:v>271.51272057459971</c:v>
                </c:pt>
                <c:pt idx="18">
                  <c:v>279.72234233741949</c:v>
                </c:pt>
                <c:pt idx="19">
                  <c:v>267.07210061799537</c:v>
                </c:pt>
                <c:pt idx="22">
                  <c:v>3436.6543954896133</c:v>
                </c:pt>
                <c:pt idx="23">
                  <c:v>422.63881114524372</c:v>
                </c:pt>
                <c:pt idx="24">
                  <c:v>350.16719714713514</c:v>
                </c:pt>
                <c:pt idx="25">
                  <c:v>291.94843282216431</c:v>
                </c:pt>
                <c:pt idx="26">
                  <c:v>260.43053969625987</c:v>
                </c:pt>
                <c:pt idx="27">
                  <c:v>240.2514760352405</c:v>
                </c:pt>
                <c:pt idx="28">
                  <c:v>228.99765088485523</c:v>
                </c:pt>
                <c:pt idx="29">
                  <c:v>230.69881094792308</c:v>
                </c:pt>
                <c:pt idx="30">
                  <c:v>227.65189098008611</c:v>
                </c:pt>
                <c:pt idx="31">
                  <c:v>222.36863319636348</c:v>
                </c:pt>
                <c:pt idx="32">
                  <c:v>222.06636291983884</c:v>
                </c:pt>
                <c:pt idx="33">
                  <c:v>227.51537392200146</c:v>
                </c:pt>
                <c:pt idx="34">
                  <c:v>247.74196647083122</c:v>
                </c:pt>
                <c:pt idx="35">
                  <c:v>269.57536828655475</c:v>
                </c:pt>
                <c:pt idx="36">
                  <c:v>283.02110113387596</c:v>
                </c:pt>
                <c:pt idx="38">
                  <c:v>279.13981744117001</c:v>
                </c:pt>
                <c:pt idx="39">
                  <c:v>301.18001162895081</c:v>
                </c:pt>
                <c:pt idx="42">
                  <c:v>3434.5045148622976</c:v>
                </c:pt>
                <c:pt idx="43">
                  <c:v>452.67660407392492</c:v>
                </c:pt>
                <c:pt idx="44">
                  <c:v>382.49636535135801</c:v>
                </c:pt>
                <c:pt idx="45">
                  <c:v>320.84247785070204</c:v>
                </c:pt>
                <c:pt idx="46">
                  <c:v>285.78459659625833</c:v>
                </c:pt>
                <c:pt idx="47">
                  <c:v>262.08268283620163</c:v>
                </c:pt>
                <c:pt idx="48">
                  <c:v>249.97636477020063</c:v>
                </c:pt>
                <c:pt idx="49">
                  <c:v>242.46465714266779</c:v>
                </c:pt>
                <c:pt idx="50">
                  <c:v>238.31472234433571</c:v>
                </c:pt>
                <c:pt idx="51">
                  <c:v>239.75222338821277</c:v>
                </c:pt>
                <c:pt idx="52">
                  <c:v>245.11206109877725</c:v>
                </c:pt>
                <c:pt idx="53">
                  <c:v>257.42722329092572</c:v>
                </c:pt>
                <c:pt idx="54">
                  <c:v>278.40709097607044</c:v>
                </c:pt>
                <c:pt idx="55">
                  <c:v>296.56329674814742</c:v>
                </c:pt>
                <c:pt idx="56">
                  <c:v>324.66760167470278</c:v>
                </c:pt>
                <c:pt idx="57">
                  <c:v>300.0121389656174</c:v>
                </c:pt>
                <c:pt idx="58">
                  <c:v>311.64493386481183</c:v>
                </c:pt>
                <c:pt idx="59">
                  <c:v>323.82176873248716</c:v>
                </c:pt>
                <c:pt idx="61">
                  <c:v>3429.7773908662475</c:v>
                </c:pt>
                <c:pt idx="62">
                  <c:v>490.51922058773914</c:v>
                </c:pt>
                <c:pt idx="63">
                  <c:v>402.3924321274003</c:v>
                </c:pt>
                <c:pt idx="64">
                  <c:v>334.37473983395131</c:v>
                </c:pt>
                <c:pt idx="65">
                  <c:v>324.96816939546039</c:v>
                </c:pt>
                <c:pt idx="66">
                  <c:v>325.73797668361294</c:v>
                </c:pt>
                <c:pt idx="67">
                  <c:v>324.64837764512089</c:v>
                </c:pt>
                <c:pt idx="68">
                  <c:v>321.88021340006105</c:v>
                </c:pt>
                <c:pt idx="69">
                  <c:v>321.12269707571465</c:v>
                </c:pt>
                <c:pt idx="70">
                  <c:v>363.81729873652642</c:v>
                </c:pt>
                <c:pt idx="71">
                  <c:v>320.92621935176771</c:v>
                </c:pt>
                <c:pt idx="72">
                  <c:v>317.44463426954087</c:v>
                </c:pt>
                <c:pt idx="73">
                  <c:v>316.14222867676801</c:v>
                </c:pt>
                <c:pt idx="74">
                  <c:v>314.54998921991313</c:v>
                </c:pt>
                <c:pt idx="75">
                  <c:v>313.08710685989479</c:v>
                </c:pt>
                <c:pt idx="76">
                  <c:v>311.06248389097124</c:v>
                </c:pt>
                <c:pt idx="77">
                  <c:v>345.45935212162482</c:v>
                </c:pt>
                <c:pt idx="78">
                  <c:v>309.08185506808576</c:v>
                </c:pt>
                <c:pt idx="79">
                  <c:v>281.40907278529613</c:v>
                </c:pt>
                <c:pt idx="80">
                  <c:v>262.56339473718242</c:v>
                </c:pt>
                <c:pt idx="81">
                  <c:v>251.02188113005647</c:v>
                </c:pt>
                <c:pt idx="82">
                  <c:v>245.10109274205107</c:v>
                </c:pt>
                <c:pt idx="83">
                  <c:v>240.88376762063481</c:v>
                </c:pt>
                <c:pt idx="84">
                  <c:v>242.07839463747788</c:v>
                </c:pt>
                <c:pt idx="85">
                  <c:v>247.37188410916656</c:v>
                </c:pt>
                <c:pt idx="86">
                  <c:v>256.86106032625133</c:v>
                </c:pt>
                <c:pt idx="87">
                  <c:v>290.90722414595729</c:v>
                </c:pt>
                <c:pt idx="88">
                  <c:v>305.95486302569481</c:v>
                </c:pt>
                <c:pt idx="89">
                  <c:v>312.2634221369571</c:v>
                </c:pt>
                <c:pt idx="90">
                  <c:v>328.39062418371964</c:v>
                </c:pt>
                <c:pt idx="91">
                  <c:v>332.98409496844266</c:v>
                </c:pt>
                <c:pt idx="95">
                  <c:v>421.82290407528973</c:v>
                </c:pt>
                <c:pt idx="96">
                  <c:v>334.18388753788827</c:v>
                </c:pt>
                <c:pt idx="97">
                  <c:v>320.51723439344801</c:v>
                </c:pt>
                <c:pt idx="98">
                  <c:v>292.04364845869003</c:v>
                </c:pt>
                <c:pt idx="99">
                  <c:v>274.53551994697972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86-46B0-945C-E7210B26443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Daten!$B$3:$B$102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33</c:v>
                </c:pt>
                <c:pt idx="39">
                  <c:v>34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61</c:v>
                </c:pt>
                <c:pt idx="69">
                  <c:v>62</c:v>
                </c:pt>
                <c:pt idx="70">
                  <c:v>63</c:v>
                </c:pt>
                <c:pt idx="71">
                  <c:v>64</c:v>
                </c:pt>
                <c:pt idx="72">
                  <c:v>65</c:v>
                </c:pt>
                <c:pt idx="73">
                  <c:v>66</c:v>
                </c:pt>
                <c:pt idx="74">
                  <c:v>67</c:v>
                </c:pt>
                <c:pt idx="75">
                  <c:v>68</c:v>
                </c:pt>
                <c:pt idx="76">
                  <c:v>69</c:v>
                </c:pt>
                <c:pt idx="77">
                  <c:v>70</c:v>
                </c:pt>
                <c:pt idx="78">
                  <c:v>71</c:v>
                </c:pt>
                <c:pt idx="79">
                  <c:v>72</c:v>
                </c:pt>
                <c:pt idx="80">
                  <c:v>73</c:v>
                </c:pt>
                <c:pt idx="81">
                  <c:v>74</c:v>
                </c:pt>
                <c:pt idx="82">
                  <c:v>75</c:v>
                </c:pt>
                <c:pt idx="83">
                  <c:v>76</c:v>
                </c:pt>
                <c:pt idx="84">
                  <c:v>77</c:v>
                </c:pt>
                <c:pt idx="85">
                  <c:v>78</c:v>
                </c:pt>
                <c:pt idx="86">
                  <c:v>79</c:v>
                </c:pt>
                <c:pt idx="87">
                  <c:v>80</c:v>
                </c:pt>
                <c:pt idx="88">
                  <c:v>81</c:v>
                </c:pt>
                <c:pt idx="89">
                  <c:v>82</c:v>
                </c:pt>
                <c:pt idx="90">
                  <c:v>83</c:v>
                </c:pt>
                <c:pt idx="91">
                  <c:v>84</c:v>
                </c:pt>
                <c:pt idx="92">
                  <c:v>85</c:v>
                </c:pt>
                <c:pt idx="93">
                  <c:v>86</c:v>
                </c:pt>
                <c:pt idx="94">
                  <c:v>87</c:v>
                </c:pt>
                <c:pt idx="95">
                  <c:v>88</c:v>
                </c:pt>
                <c:pt idx="96">
                  <c:v>89</c:v>
                </c:pt>
                <c:pt idx="97">
                  <c:v>90</c:v>
                </c:pt>
                <c:pt idx="98">
                  <c:v>91</c:v>
                </c:pt>
                <c:pt idx="99">
                  <c:v>92</c:v>
                </c:pt>
              </c:numCache>
            </c:numRef>
          </c:xVal>
          <c:yVal>
            <c:numRef>
              <c:f>Daten!$I$3:$I$102</c:f>
              <c:numCache>
                <c:formatCode>0</c:formatCode>
                <c:ptCount val="100"/>
                <c:pt idx="0">
                  <c:v>74</c:v>
                </c:pt>
                <c:pt idx="7">
                  <c:v>142</c:v>
                </c:pt>
                <c:pt idx="8">
                  <c:v>110</c:v>
                </c:pt>
                <c:pt idx="9">
                  <c:v>121</c:v>
                </c:pt>
                <c:pt idx="10">
                  <c:v>127.8</c:v>
                </c:pt>
                <c:pt idx="11">
                  <c:v>142</c:v>
                </c:pt>
                <c:pt idx="17">
                  <c:v>220</c:v>
                </c:pt>
                <c:pt idx="20">
                  <c:v>205</c:v>
                </c:pt>
                <c:pt idx="21">
                  <c:v>199</c:v>
                </c:pt>
                <c:pt idx="37">
                  <c:v>244</c:v>
                </c:pt>
                <c:pt idx="40">
                  <c:v>234</c:v>
                </c:pt>
                <c:pt idx="41">
                  <c:v>228</c:v>
                </c:pt>
                <c:pt idx="60">
                  <c:v>267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586-46B0-945C-E7210B26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70080"/>
        <c:axId val="172556672"/>
      </c:scatterChart>
      <c:valAx>
        <c:axId val="171870080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Ordnungszahl</a:t>
                </a:r>
              </a:p>
            </c:rich>
          </c:tx>
          <c:layout>
            <c:manualLayout>
              <c:xMode val="edge"/>
              <c:yMode val="edge"/>
              <c:x val="0.85730907186485683"/>
              <c:y val="0.849315068493150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2556672"/>
        <c:crossesAt val="0"/>
        <c:crossBetween val="midCat"/>
        <c:majorUnit val="10"/>
        <c:minorUnit val="10"/>
      </c:valAx>
      <c:valAx>
        <c:axId val="1725566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1870080"/>
        <c:crossesAt val="0"/>
        <c:crossBetween val="midCat"/>
        <c:majorUnit val="100"/>
        <c:minorUnit val="1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161925</xdr:rowOff>
    </xdr:from>
    <xdr:to>
      <xdr:col>10</xdr:col>
      <xdr:colOff>647700</xdr:colOff>
      <xdr:row>30</xdr:row>
      <xdr:rowOff>0</xdr:rowOff>
    </xdr:to>
    <xdr:graphicFrame macro="">
      <xdr:nvGraphicFramePr>
        <xdr:cNvPr id="3205" name="Diagramm 1025">
          <a:extLst>
            <a:ext uri="{FF2B5EF4-FFF2-40B4-BE49-F238E27FC236}">
              <a16:creationId xmlns:a16="http://schemas.microsoft.com/office/drawing/2014/main" id="{00000000-0008-0000-02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590550</xdr:colOff>
      <xdr:row>61</xdr:row>
      <xdr:rowOff>38100</xdr:rowOff>
    </xdr:to>
    <xdr:graphicFrame macro="">
      <xdr:nvGraphicFramePr>
        <xdr:cNvPr id="3206" name="Diagramm 1026">
          <a:extLst>
            <a:ext uri="{FF2B5EF4-FFF2-40B4-BE49-F238E27FC236}">
              <a16:creationId xmlns:a16="http://schemas.microsoft.com/office/drawing/2014/main" id="{00000000-0008-0000-0200-00008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70"/>
  <sheetViews>
    <sheetView tabSelected="1" zoomScale="100" zoomScaleNormal="100" workbookViewId="0">
      <pane ySplit="2" topLeftCell="A3" activePane="bottomLeft" state="frozen"/>
      <selection pane="bottomLeft" sqref="A1:L1"/>
    </sheetView>
  </sheetViews>
  <sheetFormatPr baseColWidth="10" defaultRowHeight="15" x14ac:dyDescent="0.25"/>
  <cols>
    <col min="1" max="1" width="8.42578125" style="3" customWidth="1"/>
    <col min="2" max="2" width="10" style="1" customWidth="1"/>
    <col min="3" max="3" width="15.28515625" style="3" customWidth="1"/>
    <col min="4" max="4" width="17" style="6" customWidth="1"/>
    <col min="5" max="5" width="10.5703125" style="1" customWidth="1"/>
    <col min="6" max="6" width="18.7109375" style="3" customWidth="1"/>
    <col min="7" max="7" width="22.7109375" customWidth="1"/>
    <col min="8" max="8" width="25.42578125" style="2" customWidth="1"/>
    <col min="9" max="9" width="25.28515625" style="1" customWidth="1"/>
    <col min="10" max="10" width="19" style="7" customWidth="1"/>
    <col min="11" max="11" width="16.5703125" style="46" customWidth="1"/>
    <col min="12" max="12" width="13" style="46" customWidth="1"/>
    <col min="13" max="13" width="6.140625" customWidth="1"/>
    <col min="14" max="14" width="12.85546875" style="6" customWidth="1"/>
    <col min="15" max="15" width="16" style="30" customWidth="1"/>
    <col min="16" max="16" width="15.7109375" style="5" customWidth="1"/>
    <col min="17" max="17" width="15" style="30" customWidth="1"/>
    <col min="18" max="18" width="18.42578125" customWidth="1"/>
    <col min="19" max="19" width="10.28515625" customWidth="1"/>
    <col min="20" max="20" width="8.42578125" style="3" customWidth="1"/>
  </cols>
  <sheetData>
    <row r="1" spans="1:20" ht="28.5" customHeight="1" x14ac:dyDescent="0.25">
      <c r="A1" s="59" t="s">
        <v>275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1"/>
      <c r="N1" s="56" t="s">
        <v>276</v>
      </c>
      <c r="O1" s="57"/>
      <c r="P1" s="57"/>
      <c r="Q1" s="57"/>
      <c r="R1" s="57"/>
      <c r="S1" s="57"/>
      <c r="T1" s="58"/>
    </row>
    <row r="2" spans="1:20" s="33" customFormat="1" ht="112.5" customHeight="1" x14ac:dyDescent="0.25">
      <c r="A2" s="31" t="s">
        <v>138</v>
      </c>
      <c r="B2" s="31" t="s">
        <v>274</v>
      </c>
      <c r="C2" s="31" t="s">
        <v>356</v>
      </c>
      <c r="D2" s="28" t="s">
        <v>294</v>
      </c>
      <c r="E2" s="28" t="s">
        <v>295</v>
      </c>
      <c r="F2" s="31" t="s">
        <v>300</v>
      </c>
      <c r="G2" s="37" t="s">
        <v>297</v>
      </c>
      <c r="H2" s="37" t="s">
        <v>304</v>
      </c>
      <c r="I2" s="37" t="s">
        <v>492</v>
      </c>
      <c r="J2" s="32" t="s">
        <v>301</v>
      </c>
      <c r="K2" s="28" t="s">
        <v>296</v>
      </c>
      <c r="L2" s="28" t="s">
        <v>286</v>
      </c>
      <c r="N2" s="28" t="s">
        <v>279</v>
      </c>
      <c r="O2" s="28" t="s">
        <v>355</v>
      </c>
      <c r="P2" s="28" t="s">
        <v>305</v>
      </c>
      <c r="Q2" s="28" t="s">
        <v>303</v>
      </c>
      <c r="R2" s="28" t="s">
        <v>302</v>
      </c>
      <c r="S2" s="31" t="s">
        <v>274</v>
      </c>
      <c r="T2" s="31" t="s">
        <v>138</v>
      </c>
    </row>
    <row r="3" spans="1:20" ht="18" x14ac:dyDescent="0.35">
      <c r="A3" s="9" t="s">
        <v>0</v>
      </c>
      <c r="B3" s="8">
        <v>1</v>
      </c>
      <c r="C3" s="16">
        <f t="shared" ref="C3:C8" si="0" xml:space="preserve"> 1 * O3</f>
        <v>1.008</v>
      </c>
      <c r="D3" s="43">
        <f xml:space="preserve"> N3 * 0.160217662</f>
        <v>2.1789602031999999</v>
      </c>
      <c r="E3" s="10">
        <v>2.1</v>
      </c>
      <c r="F3" s="40" t="s">
        <v>231</v>
      </c>
      <c r="G3" s="11">
        <v>218</v>
      </c>
      <c r="H3" s="12"/>
      <c r="I3" s="13">
        <v>74</v>
      </c>
      <c r="J3" s="26" t="s">
        <v>380</v>
      </c>
      <c r="K3" s="47">
        <v>-259</v>
      </c>
      <c r="L3" s="47">
        <v>-253</v>
      </c>
      <c r="N3" s="43">
        <v>13.6</v>
      </c>
      <c r="O3" s="29" t="s">
        <v>308</v>
      </c>
      <c r="P3" s="29">
        <v>8.9900000000000003E-5</v>
      </c>
      <c r="Q3" s="36">
        <f xml:space="preserve"> P3 * 273.15 / 298.15</f>
        <v>8.236184806305551E-5</v>
      </c>
      <c r="R3" s="34">
        <f xml:space="preserve"> 2 * O3 / 24464</f>
        <v>8.2406801831262259E-5</v>
      </c>
      <c r="S3" s="4">
        <f xml:space="preserve"> B3</f>
        <v>1</v>
      </c>
      <c r="T3" s="9" t="str">
        <f xml:space="preserve"> A3</f>
        <v>H</v>
      </c>
    </row>
    <row r="4" spans="1:20" x14ac:dyDescent="0.25">
      <c r="A4" s="9" t="s">
        <v>1</v>
      </c>
      <c r="B4" s="8">
        <v>2</v>
      </c>
      <c r="C4" s="16">
        <f t="shared" si="0"/>
        <v>4.0026000000000002</v>
      </c>
      <c r="D4" s="43">
        <f t="shared" ref="D4:D67" si="1" xml:space="preserve"> N4 * 0.160217662</f>
        <v>3.939111437932</v>
      </c>
      <c r="E4" s="10"/>
      <c r="F4" s="41" t="s">
        <v>1</v>
      </c>
      <c r="G4" s="11">
        <v>0</v>
      </c>
      <c r="H4" s="20">
        <f t="shared" ref="H4:H9" si="2">( (O4/(Q4*6.0221*10^23))^(1/3)*10^10 )</f>
        <v>3438.1899947024453</v>
      </c>
      <c r="I4" s="13"/>
      <c r="J4" s="26" t="s">
        <v>381</v>
      </c>
      <c r="K4" s="48"/>
      <c r="L4" s="47">
        <v>-269</v>
      </c>
      <c r="N4" s="42">
        <v>24.585999999999999</v>
      </c>
      <c r="O4" s="29" t="s">
        <v>309</v>
      </c>
      <c r="P4" s="29">
        <v>1.785E-4</v>
      </c>
      <c r="Q4" s="36">
        <f xml:space="preserve"> P4 * 273.15 / 298.15</f>
        <v>1.6353270166023814E-4</v>
      </c>
      <c r="R4" s="34">
        <f xml:space="preserve"> O4 / 24464</f>
        <v>1.6361183780248529E-4</v>
      </c>
      <c r="S4" s="4">
        <f t="shared" ref="S4:S67" si="3" xml:space="preserve"> B4</f>
        <v>2</v>
      </c>
      <c r="T4" s="9" t="str">
        <f t="shared" ref="T4:T69" si="4" xml:space="preserve"> A4</f>
        <v>He</v>
      </c>
    </row>
    <row r="5" spans="1:20" x14ac:dyDescent="0.25">
      <c r="A5" s="9" t="s">
        <v>2</v>
      </c>
      <c r="B5" s="8">
        <v>3</v>
      </c>
      <c r="C5" s="16">
        <f t="shared" si="0"/>
        <v>6.94</v>
      </c>
      <c r="D5" s="43">
        <f t="shared" si="1"/>
        <v>0.85235796184000012</v>
      </c>
      <c r="E5" s="10">
        <v>1</v>
      </c>
      <c r="F5" s="22" t="s">
        <v>2</v>
      </c>
      <c r="G5" s="11">
        <v>159</v>
      </c>
      <c r="H5" s="20">
        <f t="shared" si="2"/>
        <v>279.11202394148449</v>
      </c>
      <c r="I5" s="13"/>
      <c r="J5" s="25" t="s">
        <v>382</v>
      </c>
      <c r="K5" s="47">
        <v>181</v>
      </c>
      <c r="L5" s="47">
        <v>1347</v>
      </c>
      <c r="N5" s="42">
        <v>5.32</v>
      </c>
      <c r="O5" s="29" t="s">
        <v>310</v>
      </c>
      <c r="P5" s="4"/>
      <c r="Q5" s="29" t="s">
        <v>162</v>
      </c>
      <c r="R5" s="11"/>
      <c r="S5" s="4">
        <f t="shared" si="3"/>
        <v>3</v>
      </c>
      <c r="T5" s="9" t="str">
        <f t="shared" si="4"/>
        <v>Li</v>
      </c>
    </row>
    <row r="6" spans="1:20" x14ac:dyDescent="0.25">
      <c r="A6" s="9" t="s">
        <v>3</v>
      </c>
      <c r="B6" s="8">
        <v>4</v>
      </c>
      <c r="C6" s="16">
        <f t="shared" si="0"/>
        <v>9.0122</v>
      </c>
      <c r="D6" s="43">
        <f t="shared" si="1"/>
        <v>1.493388827502</v>
      </c>
      <c r="E6" s="10">
        <v>1.5</v>
      </c>
      <c r="F6" s="22" t="s">
        <v>3</v>
      </c>
      <c r="G6" s="11">
        <v>324</v>
      </c>
      <c r="H6" s="20">
        <f t="shared" si="2"/>
        <v>200.74144372502633</v>
      </c>
      <c r="I6" s="13"/>
      <c r="J6" s="25" t="s">
        <v>383</v>
      </c>
      <c r="K6" s="47">
        <v>1278</v>
      </c>
      <c r="L6" s="47">
        <v>2500</v>
      </c>
      <c r="N6" s="42">
        <v>9.3209999999999997</v>
      </c>
      <c r="O6" s="29" t="s">
        <v>311</v>
      </c>
      <c r="P6" s="4"/>
      <c r="Q6" s="29" t="s">
        <v>163</v>
      </c>
      <c r="R6" s="11"/>
      <c r="S6" s="4">
        <f t="shared" si="3"/>
        <v>4</v>
      </c>
      <c r="T6" s="9" t="str">
        <f t="shared" si="4"/>
        <v>Be</v>
      </c>
    </row>
    <row r="7" spans="1:20" x14ac:dyDescent="0.25">
      <c r="A7" s="9" t="s">
        <v>4</v>
      </c>
      <c r="B7" s="8">
        <v>5</v>
      </c>
      <c r="C7" s="16">
        <f t="shared" si="0"/>
        <v>10.81</v>
      </c>
      <c r="D7" s="43">
        <f t="shared" si="1"/>
        <v>1.3293259416140002</v>
      </c>
      <c r="E7" s="10">
        <v>2</v>
      </c>
      <c r="F7" s="23" t="s">
        <v>4</v>
      </c>
      <c r="G7" s="11">
        <v>565</v>
      </c>
      <c r="H7" s="20">
        <f t="shared" si="2"/>
        <v>197.22136390111027</v>
      </c>
      <c r="I7" s="13"/>
      <c r="J7" s="24" t="s">
        <v>384</v>
      </c>
      <c r="K7" s="47" t="s">
        <v>251</v>
      </c>
      <c r="L7" s="47"/>
      <c r="N7" s="42">
        <v>8.2970000000000006</v>
      </c>
      <c r="O7" s="29" t="s">
        <v>312</v>
      </c>
      <c r="P7" s="4"/>
      <c r="Q7" s="29" t="s">
        <v>164</v>
      </c>
      <c r="R7" s="11"/>
      <c r="S7" s="4">
        <f t="shared" si="3"/>
        <v>5</v>
      </c>
      <c r="T7" s="9" t="str">
        <f t="shared" si="4"/>
        <v>B</v>
      </c>
    </row>
    <row r="8" spans="1:20" ht="18" x14ac:dyDescent="0.35">
      <c r="A8" s="9" t="s">
        <v>132</v>
      </c>
      <c r="B8" s="8">
        <v>6</v>
      </c>
      <c r="C8" s="16">
        <f t="shared" si="0"/>
        <v>12.010999999999999</v>
      </c>
      <c r="D8" s="43">
        <f t="shared" si="1"/>
        <v>1.8035702211340001</v>
      </c>
      <c r="E8" s="10">
        <v>2.5</v>
      </c>
      <c r="F8" s="23" t="s">
        <v>266</v>
      </c>
      <c r="G8" s="11">
        <v>715</v>
      </c>
      <c r="H8" s="20">
        <f t="shared" si="2"/>
        <v>178.44649792598543</v>
      </c>
      <c r="I8" s="13"/>
      <c r="J8" s="26" t="s">
        <v>142</v>
      </c>
      <c r="K8" s="47" t="s">
        <v>252</v>
      </c>
      <c r="L8" s="47"/>
      <c r="N8" s="42">
        <v>11.257</v>
      </c>
      <c r="O8" s="29" t="s">
        <v>313</v>
      </c>
      <c r="P8" s="4"/>
      <c r="Q8" s="29">
        <v>3.51</v>
      </c>
      <c r="R8" s="11"/>
      <c r="S8" s="4">
        <f t="shared" si="3"/>
        <v>6</v>
      </c>
      <c r="T8" s="9" t="str">
        <f t="shared" si="4"/>
        <v>C</v>
      </c>
    </row>
    <row r="9" spans="1:20" ht="18" x14ac:dyDescent="0.35">
      <c r="A9" s="15"/>
      <c r="B9" s="35">
        <v>6</v>
      </c>
      <c r="C9" s="16"/>
      <c r="D9" s="43"/>
      <c r="E9" s="10"/>
      <c r="F9" s="23" t="s">
        <v>267</v>
      </c>
      <c r="G9" s="11">
        <v>717</v>
      </c>
      <c r="H9" s="20">
        <f t="shared" si="2"/>
        <v>206.6526227959038</v>
      </c>
      <c r="I9" s="13"/>
      <c r="J9" s="24" t="s">
        <v>141</v>
      </c>
      <c r="K9" s="47" t="s">
        <v>253</v>
      </c>
      <c r="L9" s="47"/>
      <c r="N9" s="42"/>
      <c r="O9" s="29" t="str">
        <f>O8</f>
        <v>12,011</v>
      </c>
      <c r="P9" s="4"/>
      <c r="Q9" s="29" t="s">
        <v>165</v>
      </c>
      <c r="R9" s="11"/>
      <c r="S9" s="4">
        <f t="shared" si="3"/>
        <v>6</v>
      </c>
      <c r="T9" s="9">
        <f t="shared" si="4"/>
        <v>0</v>
      </c>
    </row>
    <row r="10" spans="1:20" ht="18" x14ac:dyDescent="0.35">
      <c r="A10" s="15"/>
      <c r="B10" s="35">
        <v>6</v>
      </c>
      <c r="C10" s="16"/>
      <c r="D10" s="43"/>
      <c r="E10" s="10"/>
      <c r="F10" s="40" t="s">
        <v>232</v>
      </c>
      <c r="G10" s="11">
        <v>678</v>
      </c>
      <c r="H10" s="20"/>
      <c r="I10" s="13">
        <v>142</v>
      </c>
      <c r="J10" s="26" t="s">
        <v>243</v>
      </c>
      <c r="K10" s="47" t="s">
        <v>250</v>
      </c>
      <c r="L10" s="47"/>
      <c r="N10" s="42"/>
      <c r="O10" s="29" t="str">
        <f>O9</f>
        <v>12,011</v>
      </c>
      <c r="P10" s="4"/>
      <c r="Q10" s="29">
        <v>1.65</v>
      </c>
      <c r="R10" s="11"/>
      <c r="S10" s="4">
        <f t="shared" si="3"/>
        <v>6</v>
      </c>
      <c r="T10" s="9">
        <f t="shared" si="4"/>
        <v>0</v>
      </c>
    </row>
    <row r="11" spans="1:20" ht="18" x14ac:dyDescent="0.35">
      <c r="A11" s="9" t="s">
        <v>5</v>
      </c>
      <c r="B11" s="8">
        <v>7</v>
      </c>
      <c r="C11" s="16">
        <f xml:space="preserve"> 1 * O11</f>
        <v>14.007</v>
      </c>
      <c r="D11" s="43">
        <f t="shared" si="1"/>
        <v>2.3279626288599999</v>
      </c>
      <c r="E11" s="10">
        <v>3</v>
      </c>
      <c r="F11" s="40" t="s">
        <v>233</v>
      </c>
      <c r="G11" s="11">
        <v>473</v>
      </c>
      <c r="H11" s="20"/>
      <c r="I11" s="13">
        <v>110</v>
      </c>
      <c r="J11" s="26" t="s">
        <v>385</v>
      </c>
      <c r="K11" s="47">
        <v>-210</v>
      </c>
      <c r="L11" s="47">
        <v>-196</v>
      </c>
      <c r="N11" s="43">
        <v>14.53</v>
      </c>
      <c r="O11" s="29" t="s">
        <v>314</v>
      </c>
      <c r="P11" s="29" t="s">
        <v>149</v>
      </c>
      <c r="Q11" s="36">
        <f xml:space="preserve"> P11 * 273.15 / 298.15</f>
        <v>1.1451869864162335E-3</v>
      </c>
      <c r="R11" s="34">
        <f xml:space="preserve"> 2 * O11 / 24464</f>
        <v>1.1451111837802485E-3</v>
      </c>
      <c r="S11" s="4">
        <f t="shared" si="3"/>
        <v>7</v>
      </c>
      <c r="T11" s="9" t="str">
        <f t="shared" si="4"/>
        <v>N</v>
      </c>
    </row>
    <row r="12" spans="1:20" ht="18" x14ac:dyDescent="0.35">
      <c r="A12" s="9" t="s">
        <v>133</v>
      </c>
      <c r="B12" s="8">
        <v>8</v>
      </c>
      <c r="C12" s="16">
        <f xml:space="preserve"> 1 * O12</f>
        <v>15.999000000000001</v>
      </c>
      <c r="D12" s="43">
        <f t="shared" si="1"/>
        <v>2.1405079643200002</v>
      </c>
      <c r="E12" s="10">
        <v>3.5</v>
      </c>
      <c r="F12" s="40" t="s">
        <v>234</v>
      </c>
      <c r="G12" s="11">
        <v>249</v>
      </c>
      <c r="H12" s="12"/>
      <c r="I12" s="13">
        <v>121</v>
      </c>
      <c r="J12" s="27" t="s">
        <v>139</v>
      </c>
      <c r="K12" s="47">
        <v>-219</v>
      </c>
      <c r="L12" s="47">
        <v>-183</v>
      </c>
      <c r="N12" s="43">
        <v>13.36</v>
      </c>
      <c r="O12" s="29" t="s">
        <v>315</v>
      </c>
      <c r="P12" s="29">
        <v>1.4289999999999999E-3</v>
      </c>
      <c r="Q12" s="36">
        <f xml:space="preserve"> P12 * 273.15 / 298.15</f>
        <v>1.309177762871038E-3</v>
      </c>
      <c r="R12" s="34">
        <f xml:space="preserve"> 2 * O12 / 24464</f>
        <v>1.3079627207325049E-3</v>
      </c>
      <c r="S12" s="4">
        <f t="shared" si="3"/>
        <v>8</v>
      </c>
      <c r="T12" s="9" t="str">
        <f t="shared" si="4"/>
        <v>O</v>
      </c>
    </row>
    <row r="13" spans="1:20" ht="18" x14ac:dyDescent="0.35">
      <c r="A13" s="17"/>
      <c r="B13" s="8">
        <v>8</v>
      </c>
      <c r="C13" s="16"/>
      <c r="D13" s="43"/>
      <c r="E13" s="10"/>
      <c r="F13" s="40" t="s">
        <v>235</v>
      </c>
      <c r="G13" s="11">
        <v>202</v>
      </c>
      <c r="H13" s="12"/>
      <c r="I13" s="13">
        <v>127.8</v>
      </c>
      <c r="J13" s="26" t="s">
        <v>140</v>
      </c>
      <c r="K13" s="47">
        <v>-193</v>
      </c>
      <c r="L13" s="47">
        <v>-111</v>
      </c>
      <c r="N13" s="43"/>
      <c r="O13" s="29" t="str">
        <f>O12</f>
        <v>15,999</v>
      </c>
      <c r="P13" s="29" t="s">
        <v>150</v>
      </c>
      <c r="Q13" s="36">
        <f xml:space="preserve"> P13 * 273.15 / 298.15</f>
        <v>1.9642247191011238E-3</v>
      </c>
      <c r="R13" s="34">
        <f xml:space="preserve"> 3 * O13 / 24464</f>
        <v>1.9619440810987572E-3</v>
      </c>
      <c r="S13" s="4">
        <f t="shared" si="3"/>
        <v>8</v>
      </c>
      <c r="T13" s="9"/>
    </row>
    <row r="14" spans="1:20" ht="18" x14ac:dyDescent="0.35">
      <c r="A14" s="9" t="s">
        <v>134</v>
      </c>
      <c r="B14" s="8">
        <v>9</v>
      </c>
      <c r="C14" s="16">
        <f xml:space="preserve"> 1 * O14</f>
        <v>18.998000000000001</v>
      </c>
      <c r="D14" s="43">
        <f t="shared" si="1"/>
        <v>2.7909916720400005</v>
      </c>
      <c r="E14" s="10">
        <v>4</v>
      </c>
      <c r="F14" s="40" t="s">
        <v>236</v>
      </c>
      <c r="G14" s="11">
        <v>79</v>
      </c>
      <c r="H14" s="12"/>
      <c r="I14" s="13">
        <v>142</v>
      </c>
      <c r="J14" s="26" t="s">
        <v>386</v>
      </c>
      <c r="K14" s="47">
        <v>-220</v>
      </c>
      <c r="L14" s="47">
        <v>-188</v>
      </c>
      <c r="N14" s="43">
        <v>17.420000000000002</v>
      </c>
      <c r="O14" s="29" t="s">
        <v>316</v>
      </c>
      <c r="P14" s="29">
        <v>1.696E-3</v>
      </c>
      <c r="Q14" s="36">
        <f xml:space="preserve"> P14 * 273.15 / 298.15</f>
        <v>1.5537897031695455E-3</v>
      </c>
      <c r="R14" s="34">
        <f xml:space="preserve"> 2 * O14 / 24464</f>
        <v>1.553139306736429E-3</v>
      </c>
      <c r="S14" s="4">
        <f t="shared" si="3"/>
        <v>9</v>
      </c>
      <c r="T14" s="9" t="str">
        <f t="shared" si="4"/>
        <v>F</v>
      </c>
    </row>
    <row r="15" spans="1:20" x14ac:dyDescent="0.25">
      <c r="A15" s="9" t="s">
        <v>6</v>
      </c>
      <c r="B15" s="8">
        <v>10</v>
      </c>
      <c r="C15" s="16">
        <f xml:space="preserve"> 1 * O15</f>
        <v>20.18</v>
      </c>
      <c r="D15" s="43">
        <f t="shared" si="1"/>
        <v>3.454773445706</v>
      </c>
      <c r="E15" s="10"/>
      <c r="F15" s="41" t="s">
        <v>6</v>
      </c>
      <c r="G15" s="11">
        <v>0</v>
      </c>
      <c r="H15" s="20">
        <f>( (O15/(Q15*6.0221*10^23))^(1/3)*10^10 )</f>
        <v>3438.123183136488</v>
      </c>
      <c r="I15" s="13"/>
      <c r="J15" s="26" t="s">
        <v>387</v>
      </c>
      <c r="K15" s="47">
        <v>-249</v>
      </c>
      <c r="L15" s="47">
        <v>-246</v>
      </c>
      <c r="N15" s="42">
        <v>21.562999999999999</v>
      </c>
      <c r="O15" s="29" t="s">
        <v>317</v>
      </c>
      <c r="P15" s="29" t="s">
        <v>151</v>
      </c>
      <c r="Q15" s="36">
        <f xml:space="preserve"> P15 * 273.15 / 298.15</f>
        <v>8.2453463021968799E-4</v>
      </c>
      <c r="R15" s="34">
        <f xml:space="preserve"> O15 / 24464</f>
        <v>8.2488554610856768E-4</v>
      </c>
      <c r="S15" s="4">
        <f t="shared" si="3"/>
        <v>10</v>
      </c>
      <c r="T15" s="9" t="str">
        <f t="shared" si="4"/>
        <v>Ne</v>
      </c>
    </row>
    <row r="16" spans="1:20" x14ac:dyDescent="0.25">
      <c r="A16" s="9" t="s">
        <v>7</v>
      </c>
      <c r="B16" s="8">
        <v>11</v>
      </c>
      <c r="C16" s="16">
        <f xml:space="preserve"> 1 * O16</f>
        <v>22.99</v>
      </c>
      <c r="D16" s="43">
        <f t="shared" si="1"/>
        <v>0.82319834735600006</v>
      </c>
      <c r="E16" s="10">
        <v>0.9</v>
      </c>
      <c r="F16" s="22" t="s">
        <v>7</v>
      </c>
      <c r="G16" s="11">
        <v>108</v>
      </c>
      <c r="H16" s="20">
        <f>( (O16/(Q16*6.0221*10^23))^(1/3)*10^10 )</f>
        <v>340.15204897276476</v>
      </c>
      <c r="I16" s="13"/>
      <c r="J16" s="25" t="s">
        <v>388</v>
      </c>
      <c r="K16" s="47">
        <v>98</v>
      </c>
      <c r="L16" s="47">
        <v>881</v>
      </c>
      <c r="N16" s="42">
        <v>5.1379999999999999</v>
      </c>
      <c r="O16" s="29" t="s">
        <v>318</v>
      </c>
      <c r="P16" s="4"/>
      <c r="Q16" s="29" t="s">
        <v>166</v>
      </c>
      <c r="R16" s="11"/>
      <c r="S16" s="4">
        <f t="shared" si="3"/>
        <v>11</v>
      </c>
      <c r="T16" s="9" t="str">
        <f t="shared" si="4"/>
        <v>Na</v>
      </c>
    </row>
    <row r="17" spans="1:20" x14ac:dyDescent="0.25">
      <c r="A17" s="9" t="s">
        <v>8</v>
      </c>
      <c r="B17" s="8">
        <v>12</v>
      </c>
      <c r="C17" s="16">
        <f xml:space="preserve"> 1 * O17</f>
        <v>24.305</v>
      </c>
      <c r="D17" s="43">
        <f t="shared" si="1"/>
        <v>1.2243833730040001</v>
      </c>
      <c r="E17" s="10">
        <v>1.2</v>
      </c>
      <c r="F17" s="22" t="s">
        <v>8</v>
      </c>
      <c r="G17" s="11">
        <v>147</v>
      </c>
      <c r="H17" s="20">
        <f>( (O17/(Q17*6.0221*10^23))^(1/3)*10^10 )</f>
        <v>285.18902256935985</v>
      </c>
      <c r="I17" s="13"/>
      <c r="J17" s="25" t="s">
        <v>389</v>
      </c>
      <c r="K17" s="47">
        <v>649</v>
      </c>
      <c r="L17" s="47">
        <v>1105</v>
      </c>
      <c r="N17" s="42">
        <v>7.6420000000000003</v>
      </c>
      <c r="O17" s="29" t="s">
        <v>319</v>
      </c>
      <c r="P17" s="4"/>
      <c r="Q17" s="29" t="s">
        <v>167</v>
      </c>
      <c r="R17" s="11"/>
      <c r="S17" s="4">
        <f t="shared" si="3"/>
        <v>12</v>
      </c>
      <c r="T17" s="9" t="str">
        <f t="shared" si="4"/>
        <v>Mg</v>
      </c>
    </row>
    <row r="18" spans="1:20" x14ac:dyDescent="0.25">
      <c r="A18" s="9" t="s">
        <v>9</v>
      </c>
      <c r="B18" s="8">
        <v>13</v>
      </c>
      <c r="C18" s="16">
        <f t="shared" ref="C18:C83" si="5" xml:space="preserve"> 1 * O18</f>
        <v>26.981999999999999</v>
      </c>
      <c r="D18" s="43">
        <f t="shared" si="1"/>
        <v>0.95874248940800011</v>
      </c>
      <c r="E18" s="10">
        <v>1.5</v>
      </c>
      <c r="F18" s="22" t="s">
        <v>9</v>
      </c>
      <c r="G18" s="11">
        <v>330</v>
      </c>
      <c r="H18" s="20">
        <f>( (O18/(Q18*6.0221*10^23))^(1/3)*10^10 )</f>
        <v>255.06691940131833</v>
      </c>
      <c r="I18" s="13"/>
      <c r="J18" s="25" t="s">
        <v>390</v>
      </c>
      <c r="K18" s="47">
        <v>660</v>
      </c>
      <c r="L18" s="47">
        <v>2330</v>
      </c>
      <c r="N18" s="42">
        <v>5.984</v>
      </c>
      <c r="O18" s="29" t="s">
        <v>320</v>
      </c>
      <c r="P18" s="4"/>
      <c r="Q18" s="29" t="s">
        <v>158</v>
      </c>
      <c r="R18" s="11"/>
      <c r="S18" s="4">
        <f t="shared" si="3"/>
        <v>13</v>
      </c>
      <c r="T18" s="9" t="str">
        <f t="shared" si="4"/>
        <v>Al</v>
      </c>
    </row>
    <row r="19" spans="1:20" x14ac:dyDescent="0.25">
      <c r="A19" s="9" t="s">
        <v>10</v>
      </c>
      <c r="B19" s="8">
        <v>14</v>
      </c>
      <c r="C19" s="16">
        <f t="shared" si="5"/>
        <v>28.085000000000001</v>
      </c>
      <c r="D19" s="43">
        <f t="shared" si="1"/>
        <v>1.305934162962</v>
      </c>
      <c r="E19" s="10">
        <v>1.8</v>
      </c>
      <c r="F19" s="23" t="s">
        <v>10</v>
      </c>
      <c r="G19" s="11">
        <v>450</v>
      </c>
      <c r="H19" s="20">
        <f>( (O19/(Q19*6.0221*10^23))^(1/3)*10^10 )</f>
        <v>271.51272057459971</v>
      </c>
      <c r="I19" s="13"/>
      <c r="J19" s="24" t="s">
        <v>391</v>
      </c>
      <c r="K19" s="47">
        <v>1410</v>
      </c>
      <c r="L19" s="47">
        <v>2477</v>
      </c>
      <c r="N19" s="42">
        <v>8.1509999999999998</v>
      </c>
      <c r="O19" s="29" t="s">
        <v>321</v>
      </c>
      <c r="P19" s="4"/>
      <c r="Q19" s="29">
        <v>2.33</v>
      </c>
      <c r="R19" s="11"/>
      <c r="S19" s="4">
        <f t="shared" si="3"/>
        <v>14</v>
      </c>
      <c r="T19" s="9" t="str">
        <f t="shared" si="4"/>
        <v>Si</v>
      </c>
    </row>
    <row r="20" spans="1:20" ht="18" x14ac:dyDescent="0.35">
      <c r="A20" s="9" t="s">
        <v>135</v>
      </c>
      <c r="B20" s="8">
        <v>15</v>
      </c>
      <c r="C20" s="16">
        <f t="shared" si="5"/>
        <v>30.974</v>
      </c>
      <c r="D20" s="43">
        <f t="shared" si="1"/>
        <v>1.6798821860699999</v>
      </c>
      <c r="E20" s="10">
        <v>2.1</v>
      </c>
      <c r="F20" s="40" t="s">
        <v>237</v>
      </c>
      <c r="G20" s="11">
        <v>317</v>
      </c>
      <c r="H20" s="12"/>
      <c r="I20" s="13">
        <v>220</v>
      </c>
      <c r="J20" s="27" t="s">
        <v>143</v>
      </c>
      <c r="K20" s="47">
        <v>44</v>
      </c>
      <c r="L20" s="47">
        <v>281</v>
      </c>
      <c r="N20" s="42">
        <v>10.484999999999999</v>
      </c>
      <c r="O20" s="29" t="s">
        <v>322</v>
      </c>
      <c r="P20" s="4"/>
      <c r="Q20" s="29">
        <v>1.82</v>
      </c>
      <c r="R20" s="11"/>
      <c r="S20" s="4">
        <f t="shared" si="3"/>
        <v>15</v>
      </c>
      <c r="T20" s="9" t="str">
        <f t="shared" si="4"/>
        <v>P</v>
      </c>
    </row>
    <row r="21" spans="1:20" ht="18" x14ac:dyDescent="0.35">
      <c r="A21" s="17"/>
      <c r="B21" s="8">
        <v>15</v>
      </c>
      <c r="C21" s="16"/>
      <c r="D21" s="43"/>
      <c r="E21" s="10"/>
      <c r="F21" s="23" t="s">
        <v>268</v>
      </c>
      <c r="G21" s="11">
        <v>334</v>
      </c>
      <c r="H21" s="20">
        <f>( (O21/(Q21*6.0221*10^23))^(1/3)*10^10 )</f>
        <v>279.72234233741949</v>
      </c>
      <c r="I21" s="13"/>
      <c r="J21" s="26" t="s">
        <v>144</v>
      </c>
      <c r="K21" s="47" t="s">
        <v>254</v>
      </c>
      <c r="L21" s="47"/>
      <c r="N21" s="42"/>
      <c r="O21" s="29" t="str">
        <f>O20</f>
        <v>30,974</v>
      </c>
      <c r="P21" s="4"/>
      <c r="Q21" s="29" t="s">
        <v>168</v>
      </c>
      <c r="R21" s="11"/>
      <c r="S21" s="4">
        <f t="shared" si="3"/>
        <v>15</v>
      </c>
      <c r="T21" s="9"/>
    </row>
    <row r="22" spans="1:20" ht="18" x14ac:dyDescent="0.35">
      <c r="A22" s="17"/>
      <c r="B22" s="8">
        <v>15</v>
      </c>
      <c r="C22" s="16"/>
      <c r="D22" s="43"/>
      <c r="E22" s="10"/>
      <c r="F22" s="23" t="s">
        <v>269</v>
      </c>
      <c r="G22" s="11">
        <v>356</v>
      </c>
      <c r="H22" s="20">
        <f>( (O22/(Q22*6.0221*10^23))^(1/3)*10^10 )</f>
        <v>267.07210061799537</v>
      </c>
      <c r="I22" s="13"/>
      <c r="J22" s="24" t="s">
        <v>244</v>
      </c>
      <c r="K22" s="47" t="s">
        <v>255</v>
      </c>
      <c r="L22" s="47"/>
      <c r="N22" s="42"/>
      <c r="O22" s="29" t="str">
        <f>O21</f>
        <v>30,974</v>
      </c>
      <c r="P22" s="4"/>
      <c r="Q22" s="29" t="s">
        <v>245</v>
      </c>
      <c r="R22" s="11"/>
      <c r="S22" s="4">
        <f t="shared" si="3"/>
        <v>15</v>
      </c>
      <c r="T22" s="9"/>
    </row>
    <row r="23" spans="1:20" ht="18" x14ac:dyDescent="0.35">
      <c r="A23" s="9" t="s">
        <v>11</v>
      </c>
      <c r="B23" s="8">
        <v>16</v>
      </c>
      <c r="C23" s="16">
        <f t="shared" si="5"/>
        <v>32.06</v>
      </c>
      <c r="D23" s="43">
        <f t="shared" si="1"/>
        <v>1.6598549783200001</v>
      </c>
      <c r="E23" s="10">
        <v>2.5</v>
      </c>
      <c r="F23" s="40" t="s">
        <v>238</v>
      </c>
      <c r="G23" s="11">
        <v>277</v>
      </c>
      <c r="H23" s="12"/>
      <c r="I23" s="13">
        <v>205</v>
      </c>
      <c r="J23" s="26" t="s">
        <v>392</v>
      </c>
      <c r="K23" s="47">
        <v>120</v>
      </c>
      <c r="L23" s="47">
        <v>445</v>
      </c>
      <c r="N23" s="42">
        <v>10.36</v>
      </c>
      <c r="O23" s="29" t="s">
        <v>323</v>
      </c>
      <c r="P23" s="4"/>
      <c r="Q23" s="29" t="s">
        <v>169</v>
      </c>
      <c r="R23" s="11"/>
      <c r="S23" s="4">
        <f t="shared" si="3"/>
        <v>16</v>
      </c>
      <c r="T23" s="9" t="str">
        <f t="shared" si="4"/>
        <v>S</v>
      </c>
    </row>
    <row r="24" spans="1:20" ht="18" x14ac:dyDescent="0.35">
      <c r="A24" s="9" t="s">
        <v>12</v>
      </c>
      <c r="B24" s="8">
        <v>17</v>
      </c>
      <c r="C24" s="16">
        <f t="shared" si="5"/>
        <v>35.450000000000003</v>
      </c>
      <c r="D24" s="43">
        <f t="shared" si="1"/>
        <v>2.0773822054919999</v>
      </c>
      <c r="E24" s="10">
        <v>3</v>
      </c>
      <c r="F24" s="40" t="s">
        <v>239</v>
      </c>
      <c r="G24" s="11">
        <v>121</v>
      </c>
      <c r="H24" s="12"/>
      <c r="I24" s="13">
        <v>199</v>
      </c>
      <c r="J24" s="26" t="s">
        <v>393</v>
      </c>
      <c r="K24" s="47">
        <v>-101</v>
      </c>
      <c r="L24" s="47">
        <v>-34</v>
      </c>
      <c r="N24" s="42">
        <v>12.965999999999999</v>
      </c>
      <c r="O24" s="55" t="s">
        <v>324</v>
      </c>
      <c r="P24" s="29" t="s">
        <v>152</v>
      </c>
      <c r="Q24" s="36">
        <f xml:space="preserve"> P24 * 273.15 / 298.15</f>
        <v>2.9453293141036389E-3</v>
      </c>
      <c r="R24" s="34">
        <f xml:space="preserve"> 2 * O24 / 24464</f>
        <v>2.8981360366252453E-3</v>
      </c>
      <c r="S24" s="4">
        <f t="shared" si="3"/>
        <v>17</v>
      </c>
      <c r="T24" s="9" t="str">
        <f t="shared" si="4"/>
        <v>Cl</v>
      </c>
    </row>
    <row r="25" spans="1:20" x14ac:dyDescent="0.25">
      <c r="A25" s="9" t="s">
        <v>13</v>
      </c>
      <c r="B25" s="8">
        <v>18</v>
      </c>
      <c r="C25" s="16">
        <f xml:space="preserve"> 1 * O25</f>
        <v>39.950000000000003</v>
      </c>
      <c r="D25" s="43">
        <f t="shared" si="1"/>
        <v>2.5248701354580003</v>
      </c>
      <c r="E25" s="10"/>
      <c r="F25" s="41" t="s">
        <v>13</v>
      </c>
      <c r="G25" s="11">
        <v>0</v>
      </c>
      <c r="H25" s="20">
        <f>( (O25/(Q25*6.0221*10^23))^(1/3)*10^10 )</f>
        <v>3436.6543954896133</v>
      </c>
      <c r="I25" s="13"/>
      <c r="J25" s="26" t="s">
        <v>394</v>
      </c>
      <c r="K25" s="47">
        <v>-189</v>
      </c>
      <c r="L25" s="47">
        <v>-186</v>
      </c>
      <c r="N25" s="42">
        <v>15.759</v>
      </c>
      <c r="O25" s="29" t="s">
        <v>325</v>
      </c>
      <c r="P25" s="29">
        <v>1.784E-3</v>
      </c>
      <c r="Q25" s="36">
        <f xml:space="preserve"> P25 * 273.15 / 298.15</f>
        <v>1.6344108670132483E-3</v>
      </c>
      <c r="R25" s="34">
        <f xml:space="preserve"> O25 / 24464</f>
        <v>1.6330117724002618E-3</v>
      </c>
      <c r="S25" s="4">
        <f t="shared" si="3"/>
        <v>18</v>
      </c>
      <c r="T25" s="9" t="str">
        <f t="shared" si="4"/>
        <v>Ar</v>
      </c>
    </row>
    <row r="26" spans="1:20" x14ac:dyDescent="0.25">
      <c r="A26" s="9" t="s">
        <v>14</v>
      </c>
      <c r="B26" s="8">
        <v>19</v>
      </c>
      <c r="C26" s="16">
        <f t="shared" si="5"/>
        <v>39.097999999999999</v>
      </c>
      <c r="D26" s="43">
        <f t="shared" si="1"/>
        <v>0.69534465308000004</v>
      </c>
      <c r="E26" s="10">
        <v>0.8</v>
      </c>
      <c r="F26" s="22" t="s">
        <v>14</v>
      </c>
      <c r="G26" s="11">
        <v>89</v>
      </c>
      <c r="H26" s="20">
        <f t="shared" ref="H26:H42" si="6">( (O26/(Q26*6.0221*10^23))^(1/3)*10^10 )</f>
        <v>422.63881114524372</v>
      </c>
      <c r="I26" s="13"/>
      <c r="J26" s="25" t="s">
        <v>395</v>
      </c>
      <c r="K26" s="47">
        <v>64</v>
      </c>
      <c r="L26" s="47">
        <v>754</v>
      </c>
      <c r="N26" s="42">
        <v>4.34</v>
      </c>
      <c r="O26" s="29" t="s">
        <v>326</v>
      </c>
      <c r="P26" s="4"/>
      <c r="Q26" s="29" t="s">
        <v>170</v>
      </c>
      <c r="R26" s="11"/>
      <c r="S26" s="4">
        <f t="shared" si="3"/>
        <v>19</v>
      </c>
      <c r="T26" s="9" t="str">
        <f t="shared" si="4"/>
        <v>K</v>
      </c>
    </row>
    <row r="27" spans="1:20" x14ac:dyDescent="0.25">
      <c r="A27" s="9" t="s">
        <v>15</v>
      </c>
      <c r="B27" s="8">
        <v>20</v>
      </c>
      <c r="C27" s="16">
        <f t="shared" si="5"/>
        <v>40.078000000000003</v>
      </c>
      <c r="D27" s="43">
        <f t="shared" si="1"/>
        <v>0.97909013248200005</v>
      </c>
      <c r="E27" s="10">
        <v>1</v>
      </c>
      <c r="F27" s="22" t="s">
        <v>15</v>
      </c>
      <c r="G27" s="11">
        <v>178</v>
      </c>
      <c r="H27" s="20">
        <f t="shared" si="6"/>
        <v>350.16719714713514</v>
      </c>
      <c r="I27" s="13"/>
      <c r="J27" s="25" t="s">
        <v>396</v>
      </c>
      <c r="K27" s="47">
        <v>839</v>
      </c>
      <c r="L27" s="47">
        <v>1482</v>
      </c>
      <c r="N27" s="42">
        <v>6.1109999999999998</v>
      </c>
      <c r="O27" s="29">
        <v>40.078000000000003</v>
      </c>
      <c r="P27" s="4"/>
      <c r="Q27" s="29">
        <v>1.55</v>
      </c>
      <c r="R27" s="11"/>
      <c r="S27" s="4">
        <f t="shared" si="3"/>
        <v>20</v>
      </c>
      <c r="T27" s="9" t="str">
        <f t="shared" si="4"/>
        <v>Ca</v>
      </c>
    </row>
    <row r="28" spans="1:20" x14ac:dyDescent="0.25">
      <c r="A28" s="9" t="s">
        <v>16</v>
      </c>
      <c r="B28" s="8">
        <v>21</v>
      </c>
      <c r="C28" s="16">
        <f t="shared" si="5"/>
        <v>44.956000000000003</v>
      </c>
      <c r="D28" s="43">
        <f t="shared" si="1"/>
        <v>1.0478235094800001</v>
      </c>
      <c r="E28" s="10">
        <v>1.3</v>
      </c>
      <c r="F28" s="22" t="s">
        <v>16</v>
      </c>
      <c r="G28" s="11">
        <v>378</v>
      </c>
      <c r="H28" s="20">
        <f t="shared" si="6"/>
        <v>291.94843282216431</v>
      </c>
      <c r="I28" s="13"/>
      <c r="J28" s="25" t="s">
        <v>397</v>
      </c>
      <c r="K28" s="47">
        <v>1539</v>
      </c>
      <c r="L28" s="47">
        <v>2832</v>
      </c>
      <c r="N28" s="43">
        <v>6.54</v>
      </c>
      <c r="O28" s="29" t="s">
        <v>327</v>
      </c>
      <c r="P28" s="4"/>
      <c r="Q28" s="29" t="s">
        <v>171</v>
      </c>
      <c r="R28" s="11"/>
      <c r="S28" s="4">
        <f t="shared" si="3"/>
        <v>21</v>
      </c>
      <c r="T28" s="9" t="str">
        <f t="shared" si="4"/>
        <v>Sc</v>
      </c>
    </row>
    <row r="29" spans="1:20" x14ac:dyDescent="0.25">
      <c r="A29" s="9" t="s">
        <v>17</v>
      </c>
      <c r="B29" s="8">
        <v>22</v>
      </c>
      <c r="C29" s="16">
        <f t="shared" si="5"/>
        <v>47.866999999999997</v>
      </c>
      <c r="D29" s="43">
        <f t="shared" si="1"/>
        <v>1.0926844548400001</v>
      </c>
      <c r="E29" s="10">
        <v>1.5</v>
      </c>
      <c r="F29" s="22" t="s">
        <v>17</v>
      </c>
      <c r="G29" s="11">
        <v>473</v>
      </c>
      <c r="H29" s="20">
        <f t="shared" si="6"/>
        <v>260.43053969625987</v>
      </c>
      <c r="I29" s="13"/>
      <c r="J29" s="25" t="s">
        <v>398</v>
      </c>
      <c r="K29" s="47">
        <v>1667</v>
      </c>
      <c r="L29" s="47">
        <v>3285</v>
      </c>
      <c r="N29" s="43">
        <v>6.82</v>
      </c>
      <c r="O29" s="29">
        <v>47.866999999999997</v>
      </c>
      <c r="P29" s="4"/>
      <c r="Q29" s="29" t="s">
        <v>172</v>
      </c>
      <c r="R29" s="11"/>
      <c r="S29" s="4">
        <f t="shared" si="3"/>
        <v>22</v>
      </c>
      <c r="T29" s="9" t="str">
        <f t="shared" si="4"/>
        <v>Ti</v>
      </c>
    </row>
    <row r="30" spans="1:20" x14ac:dyDescent="0.25">
      <c r="A30" s="9" t="s">
        <v>18</v>
      </c>
      <c r="B30" s="8">
        <v>23</v>
      </c>
      <c r="C30" s="16">
        <f t="shared" si="5"/>
        <v>50.942</v>
      </c>
      <c r="D30" s="43">
        <f t="shared" si="1"/>
        <v>1.07986704188</v>
      </c>
      <c r="E30" s="10">
        <v>1.6</v>
      </c>
      <c r="F30" s="22" t="s">
        <v>18</v>
      </c>
      <c r="G30" s="11">
        <v>514</v>
      </c>
      <c r="H30" s="20">
        <f t="shared" si="6"/>
        <v>240.2514760352405</v>
      </c>
      <c r="I30" s="13"/>
      <c r="J30" s="25" t="s">
        <v>399</v>
      </c>
      <c r="K30" s="47">
        <v>1915</v>
      </c>
      <c r="L30" s="47">
        <v>3350</v>
      </c>
      <c r="N30" s="43">
        <v>6.74</v>
      </c>
      <c r="O30" s="29" t="s">
        <v>328</v>
      </c>
      <c r="P30" s="4"/>
      <c r="Q30" s="29" t="s">
        <v>173</v>
      </c>
      <c r="R30" s="11"/>
      <c r="S30" s="4">
        <f t="shared" si="3"/>
        <v>23</v>
      </c>
      <c r="T30" s="9" t="str">
        <f t="shared" si="4"/>
        <v>V</v>
      </c>
    </row>
    <row r="31" spans="1:20" x14ac:dyDescent="0.25">
      <c r="A31" s="9" t="s">
        <v>19</v>
      </c>
      <c r="B31" s="8">
        <v>24</v>
      </c>
      <c r="C31" s="16">
        <f t="shared" si="5"/>
        <v>51.996000000000002</v>
      </c>
      <c r="D31" s="43">
        <f t="shared" si="1"/>
        <v>1.0837122657680001</v>
      </c>
      <c r="E31" s="10">
        <v>1.6</v>
      </c>
      <c r="F31" s="22" t="s">
        <v>19</v>
      </c>
      <c r="G31" s="11">
        <v>397</v>
      </c>
      <c r="H31" s="20">
        <f t="shared" si="6"/>
        <v>228.99765088485523</v>
      </c>
      <c r="I31" s="13"/>
      <c r="J31" s="25" t="s">
        <v>400</v>
      </c>
      <c r="K31" s="47">
        <v>1903</v>
      </c>
      <c r="L31" s="47">
        <v>2640</v>
      </c>
      <c r="N31" s="42">
        <v>6.7640000000000002</v>
      </c>
      <c r="O31" s="29" t="s">
        <v>329</v>
      </c>
      <c r="P31" s="4"/>
      <c r="Q31" s="29" t="s">
        <v>174</v>
      </c>
      <c r="R31" s="11"/>
      <c r="S31" s="4">
        <f t="shared" si="3"/>
        <v>24</v>
      </c>
      <c r="T31" s="9" t="str">
        <f t="shared" si="4"/>
        <v>Cr</v>
      </c>
    </row>
    <row r="32" spans="1:20" x14ac:dyDescent="0.25">
      <c r="A32" s="9" t="s">
        <v>20</v>
      </c>
      <c r="B32" s="8">
        <v>25</v>
      </c>
      <c r="C32" s="16">
        <f t="shared" si="5"/>
        <v>54.938000000000002</v>
      </c>
      <c r="D32" s="43">
        <f t="shared" si="1"/>
        <v>1.1912183169699999</v>
      </c>
      <c r="E32" s="10">
        <v>1.5</v>
      </c>
      <c r="F32" s="22" t="s">
        <v>20</v>
      </c>
      <c r="G32" s="11">
        <v>281</v>
      </c>
      <c r="H32" s="20">
        <f t="shared" si="6"/>
        <v>230.69881094792308</v>
      </c>
      <c r="I32" s="13"/>
      <c r="J32" s="25" t="s">
        <v>401</v>
      </c>
      <c r="K32" s="47">
        <v>1244</v>
      </c>
      <c r="L32" s="47">
        <v>2030</v>
      </c>
      <c r="N32" s="42">
        <v>7.4349999999999996</v>
      </c>
      <c r="O32" s="29" t="s">
        <v>330</v>
      </c>
      <c r="P32" s="4"/>
      <c r="Q32" s="29" t="s">
        <v>175</v>
      </c>
      <c r="R32" s="11"/>
      <c r="S32" s="4">
        <f t="shared" si="3"/>
        <v>25</v>
      </c>
      <c r="T32" s="9" t="str">
        <f t="shared" si="4"/>
        <v>Mn</v>
      </c>
    </row>
    <row r="33" spans="1:20" x14ac:dyDescent="0.25">
      <c r="A33" s="9" t="s">
        <v>21</v>
      </c>
      <c r="B33" s="8">
        <v>26</v>
      </c>
      <c r="C33" s="16">
        <f t="shared" si="5"/>
        <v>55.844999999999999</v>
      </c>
      <c r="D33" s="43">
        <f t="shared" si="1"/>
        <v>1.260752782278</v>
      </c>
      <c r="E33" s="10">
        <v>1.8</v>
      </c>
      <c r="F33" s="22" t="s">
        <v>21</v>
      </c>
      <c r="G33" s="11">
        <v>416</v>
      </c>
      <c r="H33" s="20">
        <f t="shared" si="6"/>
        <v>227.65189098008611</v>
      </c>
      <c r="I33" s="13"/>
      <c r="J33" s="25" t="s">
        <v>402</v>
      </c>
      <c r="K33" s="47">
        <v>1535</v>
      </c>
      <c r="L33" s="47">
        <v>3070</v>
      </c>
      <c r="N33" s="42">
        <v>7.8689999999999998</v>
      </c>
      <c r="O33" s="29">
        <v>55.844999999999999</v>
      </c>
      <c r="P33" s="4"/>
      <c r="Q33" s="29" t="s">
        <v>176</v>
      </c>
      <c r="R33" s="11"/>
      <c r="S33" s="4">
        <f t="shared" si="3"/>
        <v>26</v>
      </c>
      <c r="T33" s="9" t="str">
        <f t="shared" si="4"/>
        <v>Fe</v>
      </c>
    </row>
    <row r="34" spans="1:20" x14ac:dyDescent="0.25">
      <c r="A34" s="9" t="s">
        <v>22</v>
      </c>
      <c r="B34" s="8">
        <v>27</v>
      </c>
      <c r="C34" s="16">
        <f t="shared" si="5"/>
        <v>58.933</v>
      </c>
      <c r="D34" s="43">
        <f t="shared" si="1"/>
        <v>1.2618743059120001</v>
      </c>
      <c r="E34" s="10">
        <v>1.8</v>
      </c>
      <c r="F34" s="22" t="s">
        <v>22</v>
      </c>
      <c r="G34" s="11">
        <v>425</v>
      </c>
      <c r="H34" s="20">
        <f t="shared" si="6"/>
        <v>222.36863319636348</v>
      </c>
      <c r="I34" s="13"/>
      <c r="J34" s="25" t="s">
        <v>403</v>
      </c>
      <c r="K34" s="47">
        <v>1495</v>
      </c>
      <c r="L34" s="47">
        <v>3100</v>
      </c>
      <c r="N34" s="42">
        <v>7.8760000000000003</v>
      </c>
      <c r="O34" s="29" t="s">
        <v>331</v>
      </c>
      <c r="P34" s="4"/>
      <c r="Q34" s="29" t="s">
        <v>177</v>
      </c>
      <c r="R34" s="11"/>
      <c r="S34" s="4">
        <f t="shared" si="3"/>
        <v>27</v>
      </c>
      <c r="T34" s="9" t="str">
        <f t="shared" si="4"/>
        <v>Co</v>
      </c>
    </row>
    <row r="35" spans="1:20" x14ac:dyDescent="0.25">
      <c r="A35" s="9" t="s">
        <v>23</v>
      </c>
      <c r="B35" s="8">
        <v>28</v>
      </c>
      <c r="C35" s="16">
        <f t="shared" si="5"/>
        <v>58.692999999999998</v>
      </c>
      <c r="D35" s="43">
        <f t="shared" si="1"/>
        <v>1.22326184937</v>
      </c>
      <c r="E35" s="10">
        <v>1.8</v>
      </c>
      <c r="F35" s="22" t="s">
        <v>23</v>
      </c>
      <c r="G35" s="11">
        <v>430</v>
      </c>
      <c r="H35" s="20">
        <f t="shared" si="6"/>
        <v>222.06636291983884</v>
      </c>
      <c r="I35" s="13"/>
      <c r="J35" s="25" t="s">
        <v>404</v>
      </c>
      <c r="K35" s="47">
        <v>1453</v>
      </c>
      <c r="L35" s="47">
        <v>2730</v>
      </c>
      <c r="N35" s="42">
        <v>7.6349999999999998</v>
      </c>
      <c r="O35" s="29" t="s">
        <v>332</v>
      </c>
      <c r="P35" s="4"/>
      <c r="Q35" s="29" t="s">
        <v>177</v>
      </c>
      <c r="R35" s="11"/>
      <c r="S35" s="4">
        <f t="shared" si="3"/>
        <v>28</v>
      </c>
      <c r="T35" s="9" t="str">
        <f t="shared" si="4"/>
        <v>Ni</v>
      </c>
    </row>
    <row r="36" spans="1:20" x14ac:dyDescent="0.25">
      <c r="A36" s="9" t="s">
        <v>24</v>
      </c>
      <c r="B36" s="8">
        <v>29</v>
      </c>
      <c r="C36" s="16">
        <f t="shared" si="5"/>
        <v>63.545999999999999</v>
      </c>
      <c r="D36" s="43">
        <f t="shared" si="1"/>
        <v>1.2376814389499999</v>
      </c>
      <c r="E36" s="10">
        <v>1.9</v>
      </c>
      <c r="F36" s="22" t="s">
        <v>24</v>
      </c>
      <c r="G36" s="11">
        <v>337</v>
      </c>
      <c r="H36" s="20">
        <f t="shared" si="6"/>
        <v>227.51537392200146</v>
      </c>
      <c r="I36" s="13"/>
      <c r="J36" s="25" t="s">
        <v>405</v>
      </c>
      <c r="K36" s="47">
        <v>1083</v>
      </c>
      <c r="L36" s="47">
        <v>2595</v>
      </c>
      <c r="N36" s="42">
        <v>7.7249999999999996</v>
      </c>
      <c r="O36" s="29">
        <v>63.545999999999999</v>
      </c>
      <c r="P36" s="4"/>
      <c r="Q36" s="29" t="s">
        <v>178</v>
      </c>
      <c r="R36" s="11"/>
      <c r="S36" s="4">
        <f t="shared" si="3"/>
        <v>29</v>
      </c>
      <c r="T36" s="9" t="str">
        <f t="shared" si="4"/>
        <v>Cu</v>
      </c>
    </row>
    <row r="37" spans="1:20" x14ac:dyDescent="0.25">
      <c r="A37" s="9" t="s">
        <v>25</v>
      </c>
      <c r="B37" s="8">
        <v>30</v>
      </c>
      <c r="C37" s="16">
        <f t="shared" si="5"/>
        <v>65.38</v>
      </c>
      <c r="D37" s="43">
        <f t="shared" si="1"/>
        <v>1.5049244991660002</v>
      </c>
      <c r="E37" s="10">
        <v>1.6</v>
      </c>
      <c r="F37" s="22" t="s">
        <v>25</v>
      </c>
      <c r="G37" s="11">
        <v>130</v>
      </c>
      <c r="H37" s="20">
        <f t="shared" si="6"/>
        <v>247.74196647083122</v>
      </c>
      <c r="I37" s="13"/>
      <c r="J37" s="25" t="s">
        <v>406</v>
      </c>
      <c r="K37" s="47">
        <v>420</v>
      </c>
      <c r="L37" s="47">
        <v>909</v>
      </c>
      <c r="N37" s="42">
        <v>9.3930000000000007</v>
      </c>
      <c r="O37" s="29" t="s">
        <v>334</v>
      </c>
      <c r="P37" s="4"/>
      <c r="Q37" s="29">
        <v>7.14</v>
      </c>
      <c r="R37" s="11"/>
      <c r="S37" s="4">
        <f t="shared" si="3"/>
        <v>30</v>
      </c>
      <c r="T37" s="9" t="str">
        <f t="shared" si="4"/>
        <v>Zn</v>
      </c>
    </row>
    <row r="38" spans="1:20" x14ac:dyDescent="0.25">
      <c r="A38" s="9" t="s">
        <v>26</v>
      </c>
      <c r="B38" s="8">
        <v>31</v>
      </c>
      <c r="C38" s="16">
        <f t="shared" si="5"/>
        <v>69.722999999999999</v>
      </c>
      <c r="D38" s="43">
        <f t="shared" si="1"/>
        <v>0.96098553667600006</v>
      </c>
      <c r="E38" s="10">
        <v>1.6</v>
      </c>
      <c r="F38" s="22" t="s">
        <v>26</v>
      </c>
      <c r="G38" s="11">
        <v>272</v>
      </c>
      <c r="H38" s="20">
        <f t="shared" si="6"/>
        <v>269.57536828655475</v>
      </c>
      <c r="I38" s="13"/>
      <c r="J38" s="25" t="s">
        <v>407</v>
      </c>
      <c r="K38" s="47">
        <v>30</v>
      </c>
      <c r="L38" s="47">
        <v>2403</v>
      </c>
      <c r="N38" s="42">
        <v>5.9980000000000002</v>
      </c>
      <c r="O38" s="29">
        <v>69.722999999999999</v>
      </c>
      <c r="P38" s="4"/>
      <c r="Q38" s="29" t="s">
        <v>179</v>
      </c>
      <c r="R38" s="11"/>
      <c r="S38" s="4">
        <f t="shared" si="3"/>
        <v>31</v>
      </c>
      <c r="T38" s="9" t="str">
        <f t="shared" si="4"/>
        <v>Ga</v>
      </c>
    </row>
    <row r="39" spans="1:20" x14ac:dyDescent="0.25">
      <c r="A39" s="9" t="s">
        <v>27</v>
      </c>
      <c r="B39" s="8">
        <v>32</v>
      </c>
      <c r="C39" s="16">
        <f t="shared" si="5"/>
        <v>72.63</v>
      </c>
      <c r="D39" s="43">
        <f t="shared" si="1"/>
        <v>1.2653990944760001</v>
      </c>
      <c r="E39" s="10">
        <v>1.8</v>
      </c>
      <c r="F39" s="23" t="s">
        <v>27</v>
      </c>
      <c r="G39" s="11">
        <v>372</v>
      </c>
      <c r="H39" s="20">
        <f t="shared" si="6"/>
        <v>283.02110113387596</v>
      </c>
      <c r="I39" s="13"/>
      <c r="J39" s="24" t="s">
        <v>408</v>
      </c>
      <c r="K39" s="47">
        <v>937</v>
      </c>
      <c r="L39" s="47">
        <v>2830</v>
      </c>
      <c r="N39" s="42">
        <v>7.8979999999999997</v>
      </c>
      <c r="O39" s="29" t="s">
        <v>335</v>
      </c>
      <c r="P39" s="4"/>
      <c r="Q39" s="29" t="s">
        <v>180</v>
      </c>
      <c r="R39" s="11"/>
      <c r="S39" s="4">
        <f t="shared" si="3"/>
        <v>32</v>
      </c>
      <c r="T39" s="9" t="str">
        <f t="shared" si="4"/>
        <v>Ge</v>
      </c>
    </row>
    <row r="40" spans="1:20" ht="18" x14ac:dyDescent="0.35">
      <c r="A40" s="9" t="s">
        <v>136</v>
      </c>
      <c r="B40" s="8">
        <v>33</v>
      </c>
      <c r="C40" s="16">
        <f t="shared" si="5"/>
        <v>74.921999999999997</v>
      </c>
      <c r="D40" s="43">
        <f t="shared" si="1"/>
        <v>1.5723761348680001</v>
      </c>
      <c r="E40" s="10">
        <v>2</v>
      </c>
      <c r="F40" s="40" t="s">
        <v>240</v>
      </c>
      <c r="G40" s="11">
        <v>288</v>
      </c>
      <c r="H40" s="18"/>
      <c r="I40" s="13">
        <v>244</v>
      </c>
      <c r="J40" s="26" t="s">
        <v>145</v>
      </c>
      <c r="K40" s="47">
        <v>200</v>
      </c>
      <c r="L40" s="47" t="s">
        <v>255</v>
      </c>
      <c r="N40" s="42">
        <v>9.8140000000000001</v>
      </c>
      <c r="O40" s="29" t="s">
        <v>336</v>
      </c>
      <c r="P40" s="4"/>
      <c r="Q40" s="29" t="s">
        <v>181</v>
      </c>
      <c r="R40" s="11"/>
      <c r="S40" s="4">
        <f t="shared" si="3"/>
        <v>33</v>
      </c>
      <c r="T40" s="9" t="str">
        <f t="shared" si="4"/>
        <v>As</v>
      </c>
    </row>
    <row r="41" spans="1:20" ht="18" x14ac:dyDescent="0.35">
      <c r="A41" s="17"/>
      <c r="B41" s="8">
        <v>33</v>
      </c>
      <c r="C41" s="16"/>
      <c r="D41" s="43"/>
      <c r="E41" s="10"/>
      <c r="F41" s="23" t="s">
        <v>270</v>
      </c>
      <c r="G41" s="11">
        <v>303</v>
      </c>
      <c r="H41" s="20">
        <f t="shared" si="6"/>
        <v>279.13981744117001</v>
      </c>
      <c r="I41" s="13"/>
      <c r="J41" s="24" t="s">
        <v>146</v>
      </c>
      <c r="K41" s="47" t="s">
        <v>256</v>
      </c>
      <c r="L41" s="47"/>
      <c r="N41" s="42"/>
      <c r="O41" s="29" t="str">
        <f>O40</f>
        <v>74,922</v>
      </c>
      <c r="P41" s="4"/>
      <c r="Q41" s="29" t="s">
        <v>182</v>
      </c>
      <c r="R41" s="11"/>
      <c r="S41" s="4">
        <f t="shared" si="3"/>
        <v>33</v>
      </c>
      <c r="T41" s="9"/>
    </row>
    <row r="42" spans="1:20" ht="18" x14ac:dyDescent="0.35">
      <c r="A42" s="9" t="s">
        <v>28</v>
      </c>
      <c r="B42" s="8">
        <v>34</v>
      </c>
      <c r="C42" s="16">
        <f t="shared" si="5"/>
        <v>78.971000000000004</v>
      </c>
      <c r="D42" s="43">
        <f t="shared" si="1"/>
        <v>1.562282422162</v>
      </c>
      <c r="E42" s="10">
        <v>2.4</v>
      </c>
      <c r="F42" s="23" t="s">
        <v>271</v>
      </c>
      <c r="G42" s="11">
        <v>227</v>
      </c>
      <c r="H42" s="20">
        <f t="shared" si="6"/>
        <v>301.18001162895081</v>
      </c>
      <c r="I42" s="13"/>
      <c r="J42" s="24" t="s">
        <v>247</v>
      </c>
      <c r="K42" s="47">
        <v>221</v>
      </c>
      <c r="L42" s="47">
        <v>685</v>
      </c>
      <c r="N42" s="42">
        <v>9.7509999999999994</v>
      </c>
      <c r="O42" s="29" t="s">
        <v>337</v>
      </c>
      <c r="P42" s="4"/>
      <c r="Q42" s="29" t="s">
        <v>183</v>
      </c>
      <c r="R42" s="11"/>
      <c r="S42" s="4">
        <f t="shared" si="3"/>
        <v>34</v>
      </c>
      <c r="T42" s="9" t="str">
        <f t="shared" si="4"/>
        <v>Se</v>
      </c>
    </row>
    <row r="43" spans="1:20" ht="18" x14ac:dyDescent="0.35">
      <c r="A43" s="9"/>
      <c r="B43" s="8">
        <v>34</v>
      </c>
      <c r="C43" s="16"/>
      <c r="D43" s="43"/>
      <c r="E43" s="10"/>
      <c r="F43" s="40" t="s">
        <v>246</v>
      </c>
      <c r="G43" s="11">
        <v>205</v>
      </c>
      <c r="H43" s="20"/>
      <c r="I43" s="13">
        <v>234</v>
      </c>
      <c r="J43" s="26" t="s">
        <v>248</v>
      </c>
      <c r="K43" s="47" t="s">
        <v>257</v>
      </c>
      <c r="L43" s="47"/>
      <c r="N43" s="42"/>
      <c r="O43" s="29" t="str">
        <f>O42</f>
        <v>78,971</v>
      </c>
      <c r="P43" s="4"/>
      <c r="Q43" s="29" t="s">
        <v>249</v>
      </c>
      <c r="R43" s="11"/>
      <c r="S43" s="4">
        <f t="shared" si="3"/>
        <v>34</v>
      </c>
      <c r="T43" s="9"/>
    </row>
    <row r="44" spans="1:20" ht="18" x14ac:dyDescent="0.35">
      <c r="A44" s="9" t="s">
        <v>29</v>
      </c>
      <c r="B44" s="8">
        <v>35</v>
      </c>
      <c r="C44" s="16">
        <f t="shared" si="5"/>
        <v>79.903999999999996</v>
      </c>
      <c r="D44" s="43">
        <f t="shared" si="1"/>
        <v>1.8928114588680001</v>
      </c>
      <c r="E44" s="10">
        <v>2.8</v>
      </c>
      <c r="F44" s="40" t="s">
        <v>242</v>
      </c>
      <c r="G44" s="11">
        <v>112</v>
      </c>
      <c r="H44" s="12"/>
      <c r="I44" s="13">
        <v>228</v>
      </c>
      <c r="J44" s="26" t="s">
        <v>409</v>
      </c>
      <c r="K44" s="47">
        <v>-7</v>
      </c>
      <c r="L44" s="47">
        <v>59</v>
      </c>
      <c r="N44" s="42">
        <v>11.814</v>
      </c>
      <c r="O44" s="29">
        <v>79.903999999999996</v>
      </c>
      <c r="P44" s="4"/>
      <c r="Q44" s="29">
        <v>3.12</v>
      </c>
      <c r="R44" s="11"/>
      <c r="S44" s="4">
        <f t="shared" si="3"/>
        <v>35</v>
      </c>
      <c r="T44" s="9" t="str">
        <f t="shared" si="4"/>
        <v>Br</v>
      </c>
    </row>
    <row r="45" spans="1:20" x14ac:dyDescent="0.25">
      <c r="A45" s="9" t="s">
        <v>30</v>
      </c>
      <c r="B45" s="8">
        <v>36</v>
      </c>
      <c r="C45" s="16">
        <f t="shared" si="5"/>
        <v>83.798000000000002</v>
      </c>
      <c r="D45" s="43">
        <f t="shared" si="1"/>
        <v>2.2427268326759999</v>
      </c>
      <c r="E45" s="10"/>
      <c r="F45" s="41" t="s">
        <v>30</v>
      </c>
      <c r="G45" s="11">
        <v>0</v>
      </c>
      <c r="H45" s="20">
        <f>( (O45/(Q45*6.0221*10^23))^(1/3)*10^10 )</f>
        <v>3434.5045148622976</v>
      </c>
      <c r="I45" s="13"/>
      <c r="J45" s="26" t="s">
        <v>410</v>
      </c>
      <c r="K45" s="47">
        <v>-157</v>
      </c>
      <c r="L45" s="47">
        <v>-153</v>
      </c>
      <c r="N45" s="42">
        <v>13.997999999999999</v>
      </c>
      <c r="O45" s="29">
        <v>83.798000000000002</v>
      </c>
      <c r="P45" s="29" t="s">
        <v>153</v>
      </c>
      <c r="Q45" s="36">
        <f xml:space="preserve"> P45 * 273.15 / 298.15</f>
        <v>3.4347364246184804E-3</v>
      </c>
      <c r="R45" s="34">
        <f xml:space="preserve"> O45 / 24464</f>
        <v>3.425359712230216E-3</v>
      </c>
      <c r="S45" s="4">
        <f t="shared" si="3"/>
        <v>36</v>
      </c>
      <c r="T45" s="9" t="str">
        <f t="shared" si="4"/>
        <v>Kr</v>
      </c>
    </row>
    <row r="46" spans="1:20" x14ac:dyDescent="0.25">
      <c r="A46" s="9" t="s">
        <v>31</v>
      </c>
      <c r="B46" s="8">
        <v>37</v>
      </c>
      <c r="C46" s="16">
        <f t="shared" si="5"/>
        <v>85.468000000000004</v>
      </c>
      <c r="D46" s="43">
        <f t="shared" si="1"/>
        <v>0.66922917417399996</v>
      </c>
      <c r="E46" s="10">
        <v>0.8</v>
      </c>
      <c r="F46" s="22" t="s">
        <v>31</v>
      </c>
      <c r="G46" s="11">
        <v>81</v>
      </c>
      <c r="H46" s="20">
        <f t="shared" ref="H46:H62" si="7">( (O46/(Q46*6.0221*10^23))^(1/3)*10^10 )</f>
        <v>452.67660407392492</v>
      </c>
      <c r="I46" s="13"/>
      <c r="J46" s="25" t="s">
        <v>411</v>
      </c>
      <c r="K46" s="47">
        <v>39</v>
      </c>
      <c r="L46" s="47">
        <v>688</v>
      </c>
      <c r="N46" s="42">
        <v>4.1769999999999996</v>
      </c>
      <c r="O46" s="29" t="s">
        <v>338</v>
      </c>
      <c r="P46" s="4"/>
      <c r="Q46" s="29" t="s">
        <v>184</v>
      </c>
      <c r="R46" s="11"/>
      <c r="S46" s="4">
        <f t="shared" si="3"/>
        <v>37</v>
      </c>
      <c r="T46" s="9" t="str">
        <f t="shared" si="4"/>
        <v>Rb</v>
      </c>
    </row>
    <row r="47" spans="1:20" x14ac:dyDescent="0.25">
      <c r="A47" s="9" t="s">
        <v>32</v>
      </c>
      <c r="B47" s="8">
        <v>38</v>
      </c>
      <c r="C47" s="16">
        <f t="shared" si="5"/>
        <v>87.62</v>
      </c>
      <c r="D47" s="43">
        <f t="shared" si="1"/>
        <v>0.91243958509000012</v>
      </c>
      <c r="E47" s="10">
        <v>1</v>
      </c>
      <c r="F47" s="22" t="s">
        <v>32</v>
      </c>
      <c r="G47" s="11">
        <v>164</v>
      </c>
      <c r="H47" s="20">
        <f t="shared" si="7"/>
        <v>382.49636535135801</v>
      </c>
      <c r="I47" s="13"/>
      <c r="J47" s="25" t="s">
        <v>412</v>
      </c>
      <c r="K47" s="47">
        <v>768</v>
      </c>
      <c r="L47" s="47">
        <v>1380</v>
      </c>
      <c r="N47" s="42">
        <v>5.6950000000000003</v>
      </c>
      <c r="O47" s="29">
        <v>87.62</v>
      </c>
      <c r="P47" s="4"/>
      <c r="Q47" s="29" t="s">
        <v>185</v>
      </c>
      <c r="R47" s="11"/>
      <c r="S47" s="4">
        <f t="shared" si="3"/>
        <v>38</v>
      </c>
      <c r="T47" s="9" t="str">
        <f t="shared" si="4"/>
        <v>Sr</v>
      </c>
    </row>
    <row r="48" spans="1:20" x14ac:dyDescent="0.25">
      <c r="A48" s="9" t="s">
        <v>33</v>
      </c>
      <c r="B48" s="8">
        <v>39</v>
      </c>
      <c r="C48" s="16">
        <f t="shared" si="5"/>
        <v>88.906000000000006</v>
      </c>
      <c r="D48" s="43">
        <f t="shared" si="1"/>
        <v>1.02218868356</v>
      </c>
      <c r="E48" s="10">
        <v>1.3</v>
      </c>
      <c r="F48" s="22" t="s">
        <v>33</v>
      </c>
      <c r="G48" s="11">
        <v>421</v>
      </c>
      <c r="H48" s="20">
        <f t="shared" si="7"/>
        <v>320.84247785070204</v>
      </c>
      <c r="I48" s="13"/>
      <c r="J48" s="25" t="s">
        <v>413</v>
      </c>
      <c r="K48" s="47">
        <v>1523</v>
      </c>
      <c r="L48" s="47">
        <v>3337</v>
      </c>
      <c r="N48" s="43">
        <v>6.38</v>
      </c>
      <c r="O48" s="29" t="s">
        <v>339</v>
      </c>
      <c r="P48" s="4"/>
      <c r="Q48" s="29" t="s">
        <v>186</v>
      </c>
      <c r="R48" s="11"/>
      <c r="S48" s="4">
        <f t="shared" si="3"/>
        <v>39</v>
      </c>
      <c r="T48" s="9" t="str">
        <f t="shared" si="4"/>
        <v>Y</v>
      </c>
    </row>
    <row r="49" spans="1:20" x14ac:dyDescent="0.25">
      <c r="A49" s="9" t="s">
        <v>34</v>
      </c>
      <c r="B49" s="8">
        <v>40</v>
      </c>
      <c r="C49" s="16">
        <f t="shared" si="5"/>
        <v>91.224000000000004</v>
      </c>
      <c r="D49" s="43">
        <f t="shared" si="1"/>
        <v>1.09588880808</v>
      </c>
      <c r="E49" s="10">
        <v>1.4</v>
      </c>
      <c r="F49" s="22" t="s">
        <v>34</v>
      </c>
      <c r="G49" s="11">
        <v>609</v>
      </c>
      <c r="H49" s="20">
        <f t="shared" si="7"/>
        <v>285.78459659625833</v>
      </c>
      <c r="I49" s="13"/>
      <c r="J49" s="25" t="s">
        <v>414</v>
      </c>
      <c r="K49" s="47">
        <v>1857</v>
      </c>
      <c r="L49" s="47">
        <v>4200</v>
      </c>
      <c r="N49" s="43">
        <v>6.84</v>
      </c>
      <c r="O49" s="29">
        <v>91.224000000000004</v>
      </c>
      <c r="P49" s="4"/>
      <c r="Q49" s="29" t="s">
        <v>187</v>
      </c>
      <c r="R49" s="11"/>
      <c r="S49" s="4">
        <f t="shared" si="3"/>
        <v>40</v>
      </c>
      <c r="T49" s="9" t="str">
        <f t="shared" si="4"/>
        <v>Zr</v>
      </c>
    </row>
    <row r="50" spans="1:20" x14ac:dyDescent="0.25">
      <c r="A50" s="9" t="s">
        <v>35</v>
      </c>
      <c r="B50" s="8">
        <v>41</v>
      </c>
      <c r="C50" s="16">
        <f t="shared" si="5"/>
        <v>92.906000000000006</v>
      </c>
      <c r="D50" s="43">
        <f t="shared" si="1"/>
        <v>1.10229751456</v>
      </c>
      <c r="E50" s="10">
        <v>1.6</v>
      </c>
      <c r="F50" s="22" t="s">
        <v>35</v>
      </c>
      <c r="G50" s="11">
        <v>726</v>
      </c>
      <c r="H50" s="20">
        <f t="shared" si="7"/>
        <v>262.08268283620163</v>
      </c>
      <c r="I50" s="13"/>
      <c r="J50" s="25" t="s">
        <v>415</v>
      </c>
      <c r="K50" s="47">
        <v>2468</v>
      </c>
      <c r="L50" s="47">
        <v>4758</v>
      </c>
      <c r="N50" s="43">
        <v>6.88</v>
      </c>
      <c r="O50" s="29" t="s">
        <v>340</v>
      </c>
      <c r="P50" s="4"/>
      <c r="Q50" s="29">
        <v>8.57</v>
      </c>
      <c r="R50" s="11"/>
      <c r="S50" s="4">
        <f t="shared" si="3"/>
        <v>41</v>
      </c>
      <c r="T50" s="9" t="str">
        <f t="shared" si="4"/>
        <v>Nb</v>
      </c>
    </row>
    <row r="51" spans="1:20" x14ac:dyDescent="0.25">
      <c r="A51" s="9" t="s">
        <v>36</v>
      </c>
      <c r="B51" s="8">
        <v>42</v>
      </c>
      <c r="C51" s="16">
        <f t="shared" si="5"/>
        <v>95.95</v>
      </c>
      <c r="D51" s="43">
        <f t="shared" si="1"/>
        <v>1.1373851825380001</v>
      </c>
      <c r="E51" s="10">
        <v>1.8</v>
      </c>
      <c r="F51" s="22" t="s">
        <v>36</v>
      </c>
      <c r="G51" s="11">
        <v>658</v>
      </c>
      <c r="H51" s="20">
        <f t="shared" si="7"/>
        <v>249.97636477020063</v>
      </c>
      <c r="I51" s="13"/>
      <c r="J51" s="25" t="s">
        <v>416</v>
      </c>
      <c r="K51" s="47">
        <v>2620</v>
      </c>
      <c r="L51" s="47">
        <v>4825</v>
      </c>
      <c r="N51" s="42">
        <v>7.0990000000000002</v>
      </c>
      <c r="O51" s="29" t="s">
        <v>341</v>
      </c>
      <c r="P51" s="4"/>
      <c r="Q51" s="29" t="s">
        <v>188</v>
      </c>
      <c r="R51" s="11"/>
      <c r="S51" s="4">
        <f t="shared" si="3"/>
        <v>42</v>
      </c>
      <c r="T51" s="9" t="str">
        <f t="shared" si="4"/>
        <v>Mo</v>
      </c>
    </row>
    <row r="52" spans="1:20" x14ac:dyDescent="0.25">
      <c r="A52" s="9" t="s">
        <v>37</v>
      </c>
      <c r="B52" s="8">
        <v>43</v>
      </c>
      <c r="C52" s="16" t="str">
        <f xml:space="preserve"> O52</f>
        <v>(97)</v>
      </c>
      <c r="D52" s="43">
        <f t="shared" si="1"/>
        <v>1.1663845793600001</v>
      </c>
      <c r="E52" s="10">
        <v>1.9</v>
      </c>
      <c r="F52" s="22" t="s">
        <v>37</v>
      </c>
      <c r="G52" s="11">
        <v>678</v>
      </c>
      <c r="H52" s="20">
        <f xml:space="preserve"> - ( (O52/(Q52*6.0221*10^23))^(1/3)*10^10 )</f>
        <v>242.46465714266779</v>
      </c>
      <c r="I52" s="13"/>
      <c r="J52" s="25" t="s">
        <v>417</v>
      </c>
      <c r="K52" s="47">
        <v>2172</v>
      </c>
      <c r="L52" s="47">
        <v>4700</v>
      </c>
      <c r="N52" s="43">
        <v>7.28</v>
      </c>
      <c r="O52" s="29" t="s">
        <v>306</v>
      </c>
      <c r="P52" s="29"/>
      <c r="Q52" s="29" t="s">
        <v>221</v>
      </c>
      <c r="R52" s="11"/>
      <c r="S52" s="4">
        <f t="shared" si="3"/>
        <v>43</v>
      </c>
      <c r="T52" s="9" t="str">
        <f t="shared" si="4"/>
        <v>Tc</v>
      </c>
    </row>
    <row r="53" spans="1:20" x14ac:dyDescent="0.25">
      <c r="A53" s="9" t="s">
        <v>38</v>
      </c>
      <c r="B53" s="8">
        <v>44</v>
      </c>
      <c r="C53" s="16">
        <f t="shared" si="5"/>
        <v>101.07</v>
      </c>
      <c r="D53" s="43">
        <f t="shared" si="1"/>
        <v>1.1808041689400002</v>
      </c>
      <c r="E53" s="10">
        <v>2.2000000000000002</v>
      </c>
      <c r="F53" s="22" t="s">
        <v>38</v>
      </c>
      <c r="G53" s="11">
        <v>643</v>
      </c>
      <c r="H53" s="20">
        <f t="shared" si="7"/>
        <v>238.31472234433571</v>
      </c>
      <c r="I53" s="13"/>
      <c r="J53" s="25" t="s">
        <v>418</v>
      </c>
      <c r="K53" s="47">
        <v>2310</v>
      </c>
      <c r="L53" s="47">
        <v>4150</v>
      </c>
      <c r="N53" s="43">
        <v>7.37</v>
      </c>
      <c r="O53" s="29">
        <v>101.07</v>
      </c>
      <c r="P53" s="4"/>
      <c r="Q53" s="29" t="s">
        <v>189</v>
      </c>
      <c r="R53" s="11"/>
      <c r="S53" s="4">
        <f t="shared" si="3"/>
        <v>44</v>
      </c>
      <c r="T53" s="9" t="str">
        <f t="shared" si="4"/>
        <v>Ru</v>
      </c>
    </row>
    <row r="54" spans="1:20" x14ac:dyDescent="0.25">
      <c r="A54" s="9" t="s">
        <v>39</v>
      </c>
      <c r="B54" s="8">
        <v>45</v>
      </c>
      <c r="C54" s="16">
        <f t="shared" si="5"/>
        <v>102.91</v>
      </c>
      <c r="D54" s="43">
        <f t="shared" si="1"/>
        <v>1.1952237585200001</v>
      </c>
      <c r="E54" s="10">
        <v>2.2000000000000002</v>
      </c>
      <c r="F54" s="22" t="s">
        <v>39</v>
      </c>
      <c r="G54" s="11">
        <v>557</v>
      </c>
      <c r="H54" s="20">
        <f t="shared" si="7"/>
        <v>239.75222338821277</v>
      </c>
      <c r="I54" s="13"/>
      <c r="J54" s="25" t="s">
        <v>419</v>
      </c>
      <c r="K54" s="47">
        <v>1966</v>
      </c>
      <c r="L54" s="47">
        <v>3670</v>
      </c>
      <c r="N54" s="43">
        <v>7.46</v>
      </c>
      <c r="O54" s="29" t="s">
        <v>342</v>
      </c>
      <c r="P54" s="4"/>
      <c r="Q54" s="29" t="s">
        <v>189</v>
      </c>
      <c r="R54" s="11"/>
      <c r="S54" s="4">
        <f t="shared" si="3"/>
        <v>45</v>
      </c>
      <c r="T54" s="9" t="str">
        <f t="shared" si="4"/>
        <v>Rh</v>
      </c>
    </row>
    <row r="55" spans="1:20" x14ac:dyDescent="0.25">
      <c r="A55" s="9" t="s">
        <v>40</v>
      </c>
      <c r="B55" s="8">
        <v>46</v>
      </c>
      <c r="C55" s="16">
        <f t="shared" si="5"/>
        <v>106.42</v>
      </c>
      <c r="D55" s="43">
        <f t="shared" si="1"/>
        <v>1.33621530108</v>
      </c>
      <c r="E55" s="10">
        <v>2.2000000000000002</v>
      </c>
      <c r="F55" s="22" t="s">
        <v>40</v>
      </c>
      <c r="G55" s="11">
        <v>378</v>
      </c>
      <c r="H55" s="20">
        <f t="shared" si="7"/>
        <v>245.11206109877725</v>
      </c>
      <c r="I55" s="13"/>
      <c r="J55" s="25" t="s">
        <v>420</v>
      </c>
      <c r="K55" s="47">
        <v>1554</v>
      </c>
      <c r="L55" s="47">
        <v>2930</v>
      </c>
      <c r="N55" s="43">
        <v>8.34</v>
      </c>
      <c r="O55" s="29">
        <v>106.42</v>
      </c>
      <c r="P55" s="4"/>
      <c r="Q55" s="29" t="s">
        <v>190</v>
      </c>
      <c r="R55" s="11"/>
      <c r="S55" s="4">
        <f t="shared" si="3"/>
        <v>46</v>
      </c>
      <c r="T55" s="9" t="str">
        <f t="shared" si="4"/>
        <v>Pd</v>
      </c>
    </row>
    <row r="56" spans="1:20" x14ac:dyDescent="0.25">
      <c r="A56" s="9" t="s">
        <v>41</v>
      </c>
      <c r="B56" s="8">
        <v>47</v>
      </c>
      <c r="C56" s="16">
        <f t="shared" si="5"/>
        <v>107.87</v>
      </c>
      <c r="D56" s="43">
        <f t="shared" si="1"/>
        <v>1.213809007312</v>
      </c>
      <c r="E56" s="10">
        <v>1.9</v>
      </c>
      <c r="F56" s="22" t="s">
        <v>41</v>
      </c>
      <c r="G56" s="11">
        <v>285</v>
      </c>
      <c r="H56" s="20">
        <f t="shared" si="7"/>
        <v>257.42722329092572</v>
      </c>
      <c r="I56" s="13"/>
      <c r="J56" s="25" t="s">
        <v>421</v>
      </c>
      <c r="K56" s="47">
        <v>962</v>
      </c>
      <c r="L56" s="47">
        <v>2215</v>
      </c>
      <c r="N56" s="42">
        <v>7.5759999999999996</v>
      </c>
      <c r="O56" s="29" t="s">
        <v>343</v>
      </c>
      <c r="P56" s="4"/>
      <c r="Q56" s="29" t="s">
        <v>191</v>
      </c>
      <c r="R56" s="11"/>
      <c r="S56" s="4">
        <f t="shared" si="3"/>
        <v>47</v>
      </c>
      <c r="T56" s="9" t="str">
        <f t="shared" si="4"/>
        <v>Ag</v>
      </c>
    </row>
    <row r="57" spans="1:20" x14ac:dyDescent="0.25">
      <c r="A57" s="9" t="s">
        <v>42</v>
      </c>
      <c r="B57" s="8">
        <v>48</v>
      </c>
      <c r="C57" s="16">
        <f t="shared" si="5"/>
        <v>112.41</v>
      </c>
      <c r="D57" s="43">
        <f t="shared" si="1"/>
        <v>1.4406772167040003</v>
      </c>
      <c r="E57" s="10">
        <v>1.7</v>
      </c>
      <c r="F57" s="22" t="s">
        <v>42</v>
      </c>
      <c r="G57" s="11">
        <v>119</v>
      </c>
      <c r="H57" s="20">
        <f t="shared" si="7"/>
        <v>278.40709097607044</v>
      </c>
      <c r="I57" s="13"/>
      <c r="J57" s="25" t="s">
        <v>422</v>
      </c>
      <c r="K57" s="47">
        <v>321</v>
      </c>
      <c r="L57" s="47">
        <v>767</v>
      </c>
      <c r="N57" s="42">
        <v>8.9920000000000009</v>
      </c>
      <c r="O57" s="29" t="s">
        <v>344</v>
      </c>
      <c r="P57" s="4"/>
      <c r="Q57" s="29" t="s">
        <v>192</v>
      </c>
      <c r="R57" s="11"/>
      <c r="S57" s="4">
        <f t="shared" si="3"/>
        <v>48</v>
      </c>
      <c r="T57" s="9" t="str">
        <f t="shared" si="4"/>
        <v>Cd</v>
      </c>
    </row>
    <row r="58" spans="1:20" x14ac:dyDescent="0.25">
      <c r="A58" s="9" t="s">
        <v>43</v>
      </c>
      <c r="B58" s="8">
        <v>49</v>
      </c>
      <c r="C58" s="16">
        <f t="shared" si="5"/>
        <v>114.82</v>
      </c>
      <c r="D58" s="43">
        <f t="shared" si="1"/>
        <v>0.92701939233200004</v>
      </c>
      <c r="E58" s="10">
        <v>1.7</v>
      </c>
      <c r="F58" s="22" t="s">
        <v>43</v>
      </c>
      <c r="G58" s="11">
        <v>243</v>
      </c>
      <c r="H58" s="20">
        <f t="shared" si="7"/>
        <v>296.56329674814742</v>
      </c>
      <c r="I58" s="13"/>
      <c r="J58" s="25" t="s">
        <v>423</v>
      </c>
      <c r="K58" s="47">
        <v>157</v>
      </c>
      <c r="L58" s="47">
        <v>2070</v>
      </c>
      <c r="N58" s="42">
        <v>5.7859999999999996</v>
      </c>
      <c r="O58" s="29" t="s">
        <v>345</v>
      </c>
      <c r="P58" s="4"/>
      <c r="Q58" s="29" t="s">
        <v>193</v>
      </c>
      <c r="R58" s="11"/>
      <c r="S58" s="4">
        <f t="shared" si="3"/>
        <v>49</v>
      </c>
      <c r="T58" s="9" t="str">
        <f t="shared" si="4"/>
        <v>In</v>
      </c>
    </row>
    <row r="59" spans="1:20" ht="18" x14ac:dyDescent="0.35">
      <c r="A59" s="9" t="s">
        <v>137</v>
      </c>
      <c r="B59" s="8">
        <v>50</v>
      </c>
      <c r="C59" s="16">
        <f t="shared" si="5"/>
        <v>118.71</v>
      </c>
      <c r="D59" s="43">
        <f t="shared" si="1"/>
        <v>1.1766385097280001</v>
      </c>
      <c r="E59" s="10">
        <v>1.8</v>
      </c>
      <c r="F59" s="23" t="s">
        <v>272</v>
      </c>
      <c r="G59" s="11">
        <v>303</v>
      </c>
      <c r="H59" s="20">
        <f t="shared" si="7"/>
        <v>324.66760167470278</v>
      </c>
      <c r="I59" s="13"/>
      <c r="J59" s="24" t="s">
        <v>147</v>
      </c>
      <c r="K59" s="47" t="s">
        <v>258</v>
      </c>
      <c r="L59" s="47"/>
      <c r="N59" s="42">
        <v>7.3440000000000003</v>
      </c>
      <c r="O59" s="29" t="s">
        <v>346</v>
      </c>
      <c r="P59" s="4"/>
      <c r="Q59" s="29" t="s">
        <v>194</v>
      </c>
      <c r="R59" s="11"/>
      <c r="S59" s="4">
        <f t="shared" si="3"/>
        <v>50</v>
      </c>
      <c r="T59" s="9" t="str">
        <f t="shared" si="4"/>
        <v>Sn</v>
      </c>
    </row>
    <row r="60" spans="1:20" ht="18" x14ac:dyDescent="0.35">
      <c r="A60" s="17"/>
      <c r="B60" s="8">
        <v>50</v>
      </c>
      <c r="C60" s="16"/>
      <c r="D60" s="43"/>
      <c r="E60" s="10"/>
      <c r="F60" s="22" t="s">
        <v>273</v>
      </c>
      <c r="G60" s="11">
        <v>301</v>
      </c>
      <c r="H60" s="20">
        <f t="shared" si="7"/>
        <v>300.0121389656174</v>
      </c>
      <c r="I60" s="13"/>
      <c r="J60" s="25" t="s">
        <v>148</v>
      </c>
      <c r="K60" s="47">
        <v>232</v>
      </c>
      <c r="L60" s="47">
        <v>2687</v>
      </c>
      <c r="N60" s="42"/>
      <c r="O60" s="29" t="str">
        <f>O59</f>
        <v>118,71</v>
      </c>
      <c r="P60" s="4"/>
      <c r="Q60" s="29" t="s">
        <v>195</v>
      </c>
      <c r="R60" s="11"/>
      <c r="S60" s="4">
        <f t="shared" si="3"/>
        <v>50</v>
      </c>
      <c r="T60" s="9"/>
    </row>
    <row r="61" spans="1:20" x14ac:dyDescent="0.25">
      <c r="A61" s="9" t="s">
        <v>44</v>
      </c>
      <c r="B61" s="8">
        <v>51</v>
      </c>
      <c r="C61" s="16">
        <f t="shared" si="5"/>
        <v>121.76</v>
      </c>
      <c r="D61" s="43">
        <f t="shared" si="1"/>
        <v>1.3842805996800003</v>
      </c>
      <c r="E61" s="10">
        <v>1.9</v>
      </c>
      <c r="F61" s="23" t="s">
        <v>44</v>
      </c>
      <c r="G61" s="11">
        <v>262</v>
      </c>
      <c r="H61" s="20">
        <f t="shared" si="7"/>
        <v>311.64493386481183</v>
      </c>
      <c r="I61" s="13"/>
      <c r="J61" s="24" t="s">
        <v>424</v>
      </c>
      <c r="K61" s="47">
        <v>631</v>
      </c>
      <c r="L61" s="47">
        <v>1635</v>
      </c>
      <c r="N61" s="42">
        <v>8.64</v>
      </c>
      <c r="O61" s="29" t="s">
        <v>347</v>
      </c>
      <c r="P61" s="4"/>
      <c r="Q61" s="29" t="s">
        <v>161</v>
      </c>
      <c r="R61" s="11"/>
      <c r="S61" s="4">
        <f t="shared" si="3"/>
        <v>51</v>
      </c>
      <c r="T61" s="9" t="str">
        <f t="shared" si="4"/>
        <v>Sb</v>
      </c>
    </row>
    <row r="62" spans="1:20" x14ac:dyDescent="0.25">
      <c r="A62" s="9" t="s">
        <v>45</v>
      </c>
      <c r="B62" s="8">
        <v>52</v>
      </c>
      <c r="C62" s="16">
        <f t="shared" si="5"/>
        <v>127.6</v>
      </c>
      <c r="D62" s="43">
        <f t="shared" si="1"/>
        <v>1.4432406992959999</v>
      </c>
      <c r="E62" s="10">
        <v>2.1</v>
      </c>
      <c r="F62" s="23" t="s">
        <v>45</v>
      </c>
      <c r="G62" s="11">
        <v>197</v>
      </c>
      <c r="H62" s="20">
        <f t="shared" si="7"/>
        <v>323.82176873248716</v>
      </c>
      <c r="I62" s="13"/>
      <c r="J62" s="24" t="s">
        <v>425</v>
      </c>
      <c r="K62" s="47">
        <v>450</v>
      </c>
      <c r="L62" s="47">
        <v>1390</v>
      </c>
      <c r="N62" s="42">
        <v>9.0079999999999991</v>
      </c>
      <c r="O62" s="29" t="s">
        <v>229</v>
      </c>
      <c r="P62" s="4"/>
      <c r="Q62" s="29">
        <v>6.24</v>
      </c>
      <c r="R62" s="11"/>
      <c r="S62" s="4">
        <f t="shared" si="3"/>
        <v>52</v>
      </c>
      <c r="T62" s="9" t="str">
        <f t="shared" si="4"/>
        <v>Te</v>
      </c>
    </row>
    <row r="63" spans="1:20" ht="18" x14ac:dyDescent="0.35">
      <c r="A63" s="9" t="s">
        <v>46</v>
      </c>
      <c r="B63" s="8">
        <v>53</v>
      </c>
      <c r="C63" s="16">
        <f t="shared" si="5"/>
        <v>126.9</v>
      </c>
      <c r="D63" s="43">
        <f t="shared" si="1"/>
        <v>1.6742745679</v>
      </c>
      <c r="E63" s="10">
        <v>2.5</v>
      </c>
      <c r="F63" s="40" t="s">
        <v>241</v>
      </c>
      <c r="G63" s="11">
        <v>107</v>
      </c>
      <c r="H63" s="12"/>
      <c r="I63" s="13">
        <v>267</v>
      </c>
      <c r="J63" s="26" t="s">
        <v>426</v>
      </c>
      <c r="K63" s="47">
        <v>114</v>
      </c>
      <c r="L63" s="47">
        <v>185</v>
      </c>
      <c r="N63" s="42">
        <v>10.45</v>
      </c>
      <c r="O63" s="29" t="s">
        <v>348</v>
      </c>
      <c r="P63" s="4"/>
      <c r="Q63" s="29">
        <v>4.9400000000000004</v>
      </c>
      <c r="R63" s="11"/>
      <c r="S63" s="4">
        <f t="shared" si="3"/>
        <v>53</v>
      </c>
      <c r="T63" s="9" t="str">
        <f t="shared" si="4"/>
        <v>I</v>
      </c>
    </row>
    <row r="64" spans="1:20" x14ac:dyDescent="0.25">
      <c r="A64" s="9" t="s">
        <v>47</v>
      </c>
      <c r="B64" s="8">
        <v>54</v>
      </c>
      <c r="C64" s="16">
        <f t="shared" si="5"/>
        <v>131.29</v>
      </c>
      <c r="D64" s="43">
        <f t="shared" si="1"/>
        <v>1.9434402400600002</v>
      </c>
      <c r="E64" s="10"/>
      <c r="F64" s="41" t="s">
        <v>47</v>
      </c>
      <c r="G64" s="11">
        <v>0</v>
      </c>
      <c r="H64" s="20">
        <f>( (O64/(Q64*6.0221*10^23))^(1/3)*10^10 )</f>
        <v>3429.7773908662475</v>
      </c>
      <c r="I64" s="13"/>
      <c r="J64" s="26" t="s">
        <v>427</v>
      </c>
      <c r="K64" s="47">
        <v>-112</v>
      </c>
      <c r="L64" s="47">
        <v>-107</v>
      </c>
      <c r="N64" s="42">
        <v>12.13</v>
      </c>
      <c r="O64" s="29" t="s">
        <v>349</v>
      </c>
      <c r="P64" s="29" t="s">
        <v>154</v>
      </c>
      <c r="Q64" s="36">
        <f xml:space="preserve"> P64 * 273.15 / 298.15</f>
        <v>5.4036335066241824E-3</v>
      </c>
      <c r="R64" s="34">
        <f xml:space="preserve"> O64 / 24464</f>
        <v>5.3666612164813597E-3</v>
      </c>
      <c r="S64" s="4">
        <f t="shared" si="3"/>
        <v>54</v>
      </c>
      <c r="T64" s="9" t="str">
        <f t="shared" si="4"/>
        <v>Xe</v>
      </c>
    </row>
    <row r="65" spans="1:20" x14ac:dyDescent="0.25">
      <c r="A65" s="9" t="s">
        <v>48</v>
      </c>
      <c r="B65" s="8">
        <v>55</v>
      </c>
      <c r="C65" s="16">
        <f t="shared" si="5"/>
        <v>132.91</v>
      </c>
      <c r="D65" s="43">
        <f t="shared" si="1"/>
        <v>0.62388757582800003</v>
      </c>
      <c r="E65" s="10">
        <v>0.7</v>
      </c>
      <c r="F65" s="22" t="s">
        <v>48</v>
      </c>
      <c r="G65" s="11">
        <v>77</v>
      </c>
      <c r="H65" s="20">
        <f t="shared" ref="H65:H92" si="8">( (O65/(Q65*6.0221*10^23))^(1/3)*10^10 )</f>
        <v>490.51922058773914</v>
      </c>
      <c r="I65" s="13"/>
      <c r="J65" s="25" t="s">
        <v>428</v>
      </c>
      <c r="K65" s="47">
        <v>28</v>
      </c>
      <c r="L65" s="47">
        <v>678</v>
      </c>
      <c r="N65" s="42">
        <v>3.8940000000000001</v>
      </c>
      <c r="O65" s="29" t="s">
        <v>350</v>
      </c>
      <c r="P65" s="4"/>
      <c r="Q65" s="29" t="s">
        <v>196</v>
      </c>
      <c r="R65" s="11"/>
      <c r="S65" s="4">
        <f t="shared" si="3"/>
        <v>55</v>
      </c>
      <c r="T65" s="9" t="str">
        <f t="shared" si="4"/>
        <v>Cs</v>
      </c>
    </row>
    <row r="66" spans="1:20" x14ac:dyDescent="0.25">
      <c r="A66" s="9" t="s">
        <v>49</v>
      </c>
      <c r="B66" s="8">
        <v>56</v>
      </c>
      <c r="C66" s="16">
        <f t="shared" si="5"/>
        <v>137.33000000000001</v>
      </c>
      <c r="D66" s="43">
        <f t="shared" si="1"/>
        <v>0.83489423668200013</v>
      </c>
      <c r="E66" s="10">
        <v>0.9</v>
      </c>
      <c r="F66" s="22" t="s">
        <v>49</v>
      </c>
      <c r="G66" s="11">
        <v>180</v>
      </c>
      <c r="H66" s="20">
        <f t="shared" si="8"/>
        <v>402.3924321274003</v>
      </c>
      <c r="I66" s="13"/>
      <c r="J66" s="25" t="s">
        <v>429</v>
      </c>
      <c r="K66" s="47">
        <v>710</v>
      </c>
      <c r="L66" s="47">
        <v>1537</v>
      </c>
      <c r="N66" s="42">
        <v>5.2110000000000003</v>
      </c>
      <c r="O66" s="29" t="s">
        <v>351</v>
      </c>
      <c r="P66" s="4"/>
      <c r="Q66" s="29" t="s">
        <v>197</v>
      </c>
      <c r="R66" s="11"/>
      <c r="S66" s="4">
        <f t="shared" si="3"/>
        <v>56</v>
      </c>
      <c r="T66" s="9" t="str">
        <f t="shared" si="4"/>
        <v>Ba</v>
      </c>
    </row>
    <row r="67" spans="1:20" x14ac:dyDescent="0.25">
      <c r="A67" s="9" t="s">
        <v>50</v>
      </c>
      <c r="B67" s="8">
        <v>57</v>
      </c>
      <c r="C67" s="16">
        <f t="shared" si="5"/>
        <v>138.91</v>
      </c>
      <c r="D67" s="43">
        <f t="shared" si="1"/>
        <v>0.89353390097400009</v>
      </c>
      <c r="E67" s="10">
        <v>1.1000000000000001</v>
      </c>
      <c r="F67" s="22" t="s">
        <v>50</v>
      </c>
      <c r="G67" s="11">
        <v>431</v>
      </c>
      <c r="H67" s="20">
        <f t="shared" si="8"/>
        <v>334.37473983395131</v>
      </c>
      <c r="I67" s="13"/>
      <c r="J67" s="25" t="s">
        <v>430</v>
      </c>
      <c r="K67" s="47">
        <v>920</v>
      </c>
      <c r="L67" s="47">
        <v>3454</v>
      </c>
      <c r="N67" s="42">
        <v>5.577</v>
      </c>
      <c r="O67" s="29" t="s">
        <v>352</v>
      </c>
      <c r="P67" s="4"/>
      <c r="Q67" s="29" t="s">
        <v>198</v>
      </c>
      <c r="R67" s="11"/>
      <c r="S67" s="4">
        <f t="shared" si="3"/>
        <v>57</v>
      </c>
      <c r="T67" s="9" t="str">
        <f t="shared" si="4"/>
        <v>La</v>
      </c>
    </row>
    <row r="68" spans="1:20" x14ac:dyDescent="0.25">
      <c r="A68" s="9" t="s">
        <v>51</v>
      </c>
      <c r="B68" s="8">
        <v>58</v>
      </c>
      <c r="C68" s="16">
        <f t="shared" si="5"/>
        <v>140.12</v>
      </c>
      <c r="D68" s="43">
        <f t="shared" ref="D68:D114" si="9" xml:space="preserve"> N68 * 0.160217662</f>
        <v>0.87574974049200005</v>
      </c>
      <c r="E68" s="10">
        <v>1.1000000000000001</v>
      </c>
      <c r="F68" s="22" t="s">
        <v>51</v>
      </c>
      <c r="G68" s="11">
        <v>423</v>
      </c>
      <c r="H68" s="20">
        <f t="shared" si="8"/>
        <v>324.96816939546039</v>
      </c>
      <c r="I68" s="13"/>
      <c r="J68" s="25" t="s">
        <v>431</v>
      </c>
      <c r="K68" s="47">
        <v>798</v>
      </c>
      <c r="L68" s="47">
        <v>3468</v>
      </c>
      <c r="N68" s="42">
        <v>5.4660000000000002</v>
      </c>
      <c r="O68" s="29" t="s">
        <v>353</v>
      </c>
      <c r="P68" s="4"/>
      <c r="Q68" s="29" t="s">
        <v>199</v>
      </c>
      <c r="R68" s="11"/>
      <c r="S68" s="4">
        <f t="shared" ref="S68:S128" si="10" xml:space="preserve"> B68</f>
        <v>58</v>
      </c>
      <c r="T68" s="9" t="str">
        <f t="shared" si="4"/>
        <v>Ce</v>
      </c>
    </row>
    <row r="69" spans="1:20" x14ac:dyDescent="0.25">
      <c r="A69" s="9" t="s">
        <v>52</v>
      </c>
      <c r="B69" s="8">
        <v>59</v>
      </c>
      <c r="C69" s="16">
        <f t="shared" si="5"/>
        <v>140.91</v>
      </c>
      <c r="D69" s="43">
        <f t="shared" si="9"/>
        <v>0.8685399457020001</v>
      </c>
      <c r="E69" s="10">
        <v>1.1000000000000001</v>
      </c>
      <c r="F69" s="22" t="s">
        <v>52</v>
      </c>
      <c r="G69" s="11">
        <v>356</v>
      </c>
      <c r="H69" s="20">
        <f t="shared" si="8"/>
        <v>325.73797668361294</v>
      </c>
      <c r="I69" s="13"/>
      <c r="J69" s="25" t="s">
        <v>432</v>
      </c>
      <c r="K69" s="47">
        <v>931</v>
      </c>
      <c r="L69" s="47">
        <v>3017</v>
      </c>
      <c r="N69" s="42">
        <v>5.4210000000000003</v>
      </c>
      <c r="O69" s="29" t="s">
        <v>354</v>
      </c>
      <c r="P69" s="4"/>
      <c r="Q69" s="29" t="s">
        <v>200</v>
      </c>
      <c r="R69" s="11"/>
      <c r="S69" s="4">
        <f t="shared" si="10"/>
        <v>59</v>
      </c>
      <c r="T69" s="9" t="str">
        <f t="shared" si="4"/>
        <v>Pr</v>
      </c>
    </row>
    <row r="70" spans="1:20" x14ac:dyDescent="0.25">
      <c r="A70" s="9" t="s">
        <v>53</v>
      </c>
      <c r="B70" s="8">
        <v>60</v>
      </c>
      <c r="C70" s="16">
        <f t="shared" si="5"/>
        <v>144.24</v>
      </c>
      <c r="D70" s="43">
        <f t="shared" si="9"/>
        <v>0.87943474671800004</v>
      </c>
      <c r="E70" s="10">
        <v>1.1000000000000001</v>
      </c>
      <c r="F70" s="22" t="s">
        <v>53</v>
      </c>
      <c r="G70" s="11">
        <v>328</v>
      </c>
      <c r="H70" s="20">
        <f t="shared" si="8"/>
        <v>324.64837764512089</v>
      </c>
      <c r="I70" s="13"/>
      <c r="J70" s="25" t="s">
        <v>433</v>
      </c>
      <c r="K70" s="47">
        <v>1010</v>
      </c>
      <c r="L70" s="47">
        <v>3027</v>
      </c>
      <c r="N70" s="42">
        <v>5.4889999999999999</v>
      </c>
      <c r="O70" s="29">
        <v>144.24</v>
      </c>
      <c r="P70" s="4"/>
      <c r="Q70" s="29" t="s">
        <v>201</v>
      </c>
      <c r="R70" s="11"/>
      <c r="S70" s="4">
        <f t="shared" si="10"/>
        <v>60</v>
      </c>
      <c r="T70" s="9" t="str">
        <f t="shared" ref="T70:T128" si="11" xml:space="preserve"> A70</f>
        <v>Nd</v>
      </c>
    </row>
    <row r="71" spans="1:20" x14ac:dyDescent="0.25">
      <c r="A71" s="9" t="s">
        <v>54</v>
      </c>
      <c r="B71" s="8">
        <v>61</v>
      </c>
      <c r="C71" s="16" t="str">
        <f>O71</f>
        <v>(145)</v>
      </c>
      <c r="D71" s="43">
        <f t="shared" si="9"/>
        <v>0.88984889474800011</v>
      </c>
      <c r="E71" s="10">
        <v>1.1000000000000001</v>
      </c>
      <c r="F71" s="22" t="s">
        <v>54</v>
      </c>
      <c r="G71" s="11"/>
      <c r="H71" s="20">
        <f xml:space="preserve"> - ( (O71/(Q71*6.0221*10^23))^(1/3)*10^10 )</f>
        <v>321.88021340006105</v>
      </c>
      <c r="I71" s="13"/>
      <c r="J71" s="25" t="s">
        <v>434</v>
      </c>
      <c r="K71" s="47">
        <v>1080</v>
      </c>
      <c r="L71" s="47">
        <v>2730</v>
      </c>
      <c r="N71" s="42">
        <v>5.5540000000000003</v>
      </c>
      <c r="O71" s="29" t="s">
        <v>114</v>
      </c>
      <c r="P71" s="29"/>
      <c r="Q71" s="29" t="s">
        <v>202</v>
      </c>
      <c r="R71" s="11"/>
      <c r="S71" s="4">
        <f t="shared" si="10"/>
        <v>61</v>
      </c>
      <c r="T71" s="9" t="str">
        <f t="shared" si="11"/>
        <v>Pm</v>
      </c>
    </row>
    <row r="72" spans="1:20" x14ac:dyDescent="0.25">
      <c r="A72" s="9" t="s">
        <v>55</v>
      </c>
      <c r="B72" s="8">
        <v>62</v>
      </c>
      <c r="C72" s="16">
        <f t="shared" si="5"/>
        <v>150.36000000000001</v>
      </c>
      <c r="D72" s="43">
        <f t="shared" si="9"/>
        <v>0.90218565472200007</v>
      </c>
      <c r="E72" s="10">
        <v>1.2</v>
      </c>
      <c r="F72" s="22" t="s">
        <v>55</v>
      </c>
      <c r="G72" s="11">
        <v>207</v>
      </c>
      <c r="H72" s="20">
        <f t="shared" si="8"/>
        <v>321.12269707571465</v>
      </c>
      <c r="I72" s="13"/>
      <c r="J72" s="25" t="s">
        <v>435</v>
      </c>
      <c r="K72" s="47">
        <v>1072</v>
      </c>
      <c r="L72" s="47">
        <v>1804</v>
      </c>
      <c r="N72" s="42">
        <v>5.6310000000000002</v>
      </c>
      <c r="O72" s="29">
        <v>150.36000000000001</v>
      </c>
      <c r="P72" s="4"/>
      <c r="Q72" s="29" t="s">
        <v>203</v>
      </c>
      <c r="R72" s="11"/>
      <c r="S72" s="4">
        <f t="shared" si="10"/>
        <v>62</v>
      </c>
      <c r="T72" s="9" t="str">
        <f t="shared" si="11"/>
        <v>Sm</v>
      </c>
    </row>
    <row r="73" spans="1:20" x14ac:dyDescent="0.25">
      <c r="A73" s="9" t="s">
        <v>56</v>
      </c>
      <c r="B73" s="8">
        <v>63</v>
      </c>
      <c r="C73" s="16">
        <f t="shared" si="5"/>
        <v>151.96</v>
      </c>
      <c r="D73" s="43">
        <f t="shared" si="9"/>
        <v>0.90779327289200007</v>
      </c>
      <c r="E73" s="10">
        <v>1.2</v>
      </c>
      <c r="F73" s="22" t="s">
        <v>56</v>
      </c>
      <c r="G73" s="11">
        <v>175</v>
      </c>
      <c r="H73" s="20">
        <f t="shared" si="8"/>
        <v>363.81729873652642</v>
      </c>
      <c r="I73" s="13"/>
      <c r="J73" s="25" t="s">
        <v>436</v>
      </c>
      <c r="K73" s="47">
        <v>822</v>
      </c>
      <c r="L73" s="47">
        <v>1439</v>
      </c>
      <c r="N73" s="42">
        <v>5.6660000000000004</v>
      </c>
      <c r="O73" s="29" t="s">
        <v>362</v>
      </c>
      <c r="P73" s="4"/>
      <c r="Q73" s="29" t="s">
        <v>204</v>
      </c>
      <c r="R73" s="11"/>
      <c r="S73" s="4">
        <f t="shared" si="10"/>
        <v>63</v>
      </c>
      <c r="T73" s="9" t="str">
        <f t="shared" si="11"/>
        <v>Eu</v>
      </c>
    </row>
    <row r="74" spans="1:20" x14ac:dyDescent="0.25">
      <c r="A74" s="9" t="s">
        <v>57</v>
      </c>
      <c r="B74" s="8">
        <v>64</v>
      </c>
      <c r="C74" s="16">
        <f t="shared" si="5"/>
        <v>157.25</v>
      </c>
      <c r="D74" s="43">
        <f t="shared" si="9"/>
        <v>0.98373644467999999</v>
      </c>
      <c r="E74" s="10">
        <v>1.2</v>
      </c>
      <c r="F74" s="22" t="s">
        <v>57</v>
      </c>
      <c r="G74" s="11">
        <v>398</v>
      </c>
      <c r="H74" s="20">
        <f t="shared" si="8"/>
        <v>320.92621935176771</v>
      </c>
      <c r="I74" s="13"/>
      <c r="J74" s="25" t="s">
        <v>437</v>
      </c>
      <c r="K74" s="47">
        <v>1311</v>
      </c>
      <c r="L74" s="47">
        <v>3000</v>
      </c>
      <c r="N74" s="42">
        <v>6.14</v>
      </c>
      <c r="O74" s="29">
        <v>157.25</v>
      </c>
      <c r="P74" s="4"/>
      <c r="Q74" s="29" t="s">
        <v>205</v>
      </c>
      <c r="R74" s="11"/>
      <c r="S74" s="4">
        <f t="shared" si="10"/>
        <v>64</v>
      </c>
      <c r="T74" s="9" t="str">
        <f t="shared" si="11"/>
        <v>Gd</v>
      </c>
    </row>
    <row r="75" spans="1:20" x14ac:dyDescent="0.25">
      <c r="A75" s="9" t="s">
        <v>58</v>
      </c>
      <c r="B75" s="8">
        <v>65</v>
      </c>
      <c r="C75" s="16">
        <f t="shared" si="5"/>
        <v>158.93</v>
      </c>
      <c r="D75" s="43">
        <f t="shared" si="9"/>
        <v>0.93743354036200011</v>
      </c>
      <c r="E75" s="10">
        <v>1.2</v>
      </c>
      <c r="F75" s="22" t="s">
        <v>58</v>
      </c>
      <c r="G75" s="11">
        <v>389</v>
      </c>
      <c r="H75" s="20">
        <f t="shared" si="8"/>
        <v>317.44463426954087</v>
      </c>
      <c r="I75" s="13"/>
      <c r="J75" s="25" t="s">
        <v>438</v>
      </c>
      <c r="K75" s="47">
        <v>1360</v>
      </c>
      <c r="L75" s="47">
        <v>2480</v>
      </c>
      <c r="N75" s="42">
        <v>5.851</v>
      </c>
      <c r="O75" s="29" t="s">
        <v>363</v>
      </c>
      <c r="P75" s="4"/>
      <c r="Q75" s="29" t="s">
        <v>206</v>
      </c>
      <c r="R75" s="11"/>
      <c r="S75" s="4">
        <f t="shared" si="10"/>
        <v>65</v>
      </c>
      <c r="T75" s="9" t="str">
        <f t="shared" si="11"/>
        <v>Tb</v>
      </c>
    </row>
    <row r="76" spans="1:20" x14ac:dyDescent="0.25">
      <c r="A76" s="9" t="s">
        <v>59</v>
      </c>
      <c r="B76" s="8">
        <v>66</v>
      </c>
      <c r="C76" s="16">
        <f t="shared" si="5"/>
        <v>162.5</v>
      </c>
      <c r="D76" s="43">
        <f t="shared" si="9"/>
        <v>0.94961008267400004</v>
      </c>
      <c r="E76" s="10">
        <v>1.2</v>
      </c>
      <c r="F76" s="22" t="s">
        <v>59</v>
      </c>
      <c r="G76" s="11">
        <v>290</v>
      </c>
      <c r="H76" s="20">
        <f t="shared" si="8"/>
        <v>316.14222867676801</v>
      </c>
      <c r="I76" s="13"/>
      <c r="J76" s="25" t="s">
        <v>439</v>
      </c>
      <c r="K76" s="47">
        <v>1409</v>
      </c>
      <c r="L76" s="47">
        <v>2335</v>
      </c>
      <c r="N76" s="42">
        <v>5.9269999999999996</v>
      </c>
      <c r="O76" s="29" t="s">
        <v>230</v>
      </c>
      <c r="P76" s="4"/>
      <c r="Q76" s="29" t="s">
        <v>207</v>
      </c>
      <c r="R76" s="11"/>
      <c r="S76" s="4">
        <f t="shared" si="10"/>
        <v>66</v>
      </c>
      <c r="T76" s="9" t="str">
        <f t="shared" si="11"/>
        <v>Dy</v>
      </c>
    </row>
    <row r="77" spans="1:20" x14ac:dyDescent="0.25">
      <c r="A77" s="9" t="s">
        <v>60</v>
      </c>
      <c r="B77" s="8">
        <v>67</v>
      </c>
      <c r="C77" s="16">
        <f t="shared" si="5"/>
        <v>164.93</v>
      </c>
      <c r="D77" s="43">
        <f t="shared" si="9"/>
        <v>0.96418988991600008</v>
      </c>
      <c r="E77" s="10">
        <v>1.2</v>
      </c>
      <c r="F77" s="22" t="s">
        <v>60</v>
      </c>
      <c r="G77" s="11">
        <v>301</v>
      </c>
      <c r="H77" s="20">
        <f t="shared" si="8"/>
        <v>314.54998921991313</v>
      </c>
      <c r="I77" s="13"/>
      <c r="J77" s="25" t="s">
        <v>440</v>
      </c>
      <c r="K77" s="47">
        <v>1470</v>
      </c>
      <c r="L77" s="47">
        <v>2720</v>
      </c>
      <c r="N77" s="42">
        <v>6.0179999999999998</v>
      </c>
      <c r="O77" s="29" t="s">
        <v>364</v>
      </c>
      <c r="P77" s="4"/>
      <c r="Q77" s="29" t="s">
        <v>208</v>
      </c>
      <c r="R77" s="11"/>
      <c r="S77" s="4">
        <f t="shared" si="10"/>
        <v>67</v>
      </c>
      <c r="T77" s="9" t="str">
        <f t="shared" si="11"/>
        <v>Ho</v>
      </c>
    </row>
    <row r="78" spans="1:20" x14ac:dyDescent="0.25">
      <c r="A78" s="9" t="s">
        <v>61</v>
      </c>
      <c r="B78" s="8">
        <v>68</v>
      </c>
      <c r="C78" s="16">
        <f t="shared" si="5"/>
        <v>167.26</v>
      </c>
      <c r="D78" s="43">
        <f t="shared" si="9"/>
        <v>0.9774879558620001</v>
      </c>
      <c r="E78" s="10">
        <v>1.2</v>
      </c>
      <c r="F78" s="22" t="s">
        <v>61</v>
      </c>
      <c r="G78" s="11">
        <v>317</v>
      </c>
      <c r="H78" s="20">
        <f t="shared" si="8"/>
        <v>313.08710685989479</v>
      </c>
      <c r="I78" s="13"/>
      <c r="J78" s="25" t="s">
        <v>441</v>
      </c>
      <c r="K78" s="47">
        <v>1522</v>
      </c>
      <c r="L78" s="47">
        <v>2510</v>
      </c>
      <c r="N78" s="42">
        <v>6.101</v>
      </c>
      <c r="O78" s="29" t="s">
        <v>365</v>
      </c>
      <c r="P78" s="4"/>
      <c r="Q78" s="29" t="s">
        <v>209</v>
      </c>
      <c r="R78" s="11"/>
      <c r="S78" s="4">
        <f t="shared" si="10"/>
        <v>68</v>
      </c>
      <c r="T78" s="9" t="str">
        <f t="shared" si="11"/>
        <v>Er</v>
      </c>
    </row>
    <row r="79" spans="1:20" x14ac:dyDescent="0.25">
      <c r="A79" s="9" t="s">
        <v>62</v>
      </c>
      <c r="B79" s="8">
        <v>69</v>
      </c>
      <c r="C79" s="16">
        <f t="shared" si="5"/>
        <v>168.93</v>
      </c>
      <c r="D79" s="43">
        <f t="shared" si="9"/>
        <v>0.99078602180800013</v>
      </c>
      <c r="E79" s="10">
        <v>1.2</v>
      </c>
      <c r="F79" s="22" t="s">
        <v>62</v>
      </c>
      <c r="G79" s="11">
        <v>232</v>
      </c>
      <c r="H79" s="20">
        <f t="shared" si="8"/>
        <v>311.06248389097124</v>
      </c>
      <c r="I79" s="13"/>
      <c r="J79" s="25" t="s">
        <v>442</v>
      </c>
      <c r="K79" s="47">
        <v>1545</v>
      </c>
      <c r="L79" s="47">
        <v>1725</v>
      </c>
      <c r="N79" s="42">
        <v>6.1840000000000002</v>
      </c>
      <c r="O79" s="29" t="s">
        <v>366</v>
      </c>
      <c r="P79" s="4"/>
      <c r="Q79" s="29" t="s">
        <v>210</v>
      </c>
      <c r="R79" s="11"/>
      <c r="S79" s="4">
        <f t="shared" si="10"/>
        <v>69</v>
      </c>
      <c r="T79" s="9" t="str">
        <f t="shared" si="11"/>
        <v>Tm</v>
      </c>
    </row>
    <row r="80" spans="1:20" x14ac:dyDescent="0.25">
      <c r="A80" s="9" t="s">
        <v>63</v>
      </c>
      <c r="B80" s="8">
        <v>70</v>
      </c>
      <c r="C80" s="16">
        <f t="shared" si="5"/>
        <v>173.05</v>
      </c>
      <c r="D80" s="43">
        <f t="shared" si="9"/>
        <v>1.002001258148</v>
      </c>
      <c r="E80" s="10">
        <v>1.1000000000000001</v>
      </c>
      <c r="F80" s="22" t="s">
        <v>63</v>
      </c>
      <c r="G80" s="11">
        <v>152</v>
      </c>
      <c r="H80" s="20">
        <f t="shared" si="8"/>
        <v>345.45935212162482</v>
      </c>
      <c r="I80" s="13"/>
      <c r="J80" s="25" t="s">
        <v>443</v>
      </c>
      <c r="K80" s="47">
        <v>824</v>
      </c>
      <c r="L80" s="47">
        <v>1193</v>
      </c>
      <c r="N80" s="42">
        <v>6.2539999999999996</v>
      </c>
      <c r="O80" s="29" t="s">
        <v>367</v>
      </c>
      <c r="P80" s="4"/>
      <c r="Q80" s="29" t="s">
        <v>211</v>
      </c>
      <c r="R80" s="11"/>
      <c r="S80" s="4">
        <f t="shared" si="10"/>
        <v>70</v>
      </c>
      <c r="T80" s="9" t="str">
        <f t="shared" si="11"/>
        <v>Yb</v>
      </c>
    </row>
    <row r="81" spans="1:20" x14ac:dyDescent="0.25">
      <c r="A81" s="9" t="s">
        <v>64</v>
      </c>
      <c r="B81" s="8">
        <v>71</v>
      </c>
      <c r="C81" s="16">
        <f t="shared" si="5"/>
        <v>174.97</v>
      </c>
      <c r="D81" s="43">
        <f t="shared" si="9"/>
        <v>0.86918081635</v>
      </c>
      <c r="E81" s="10">
        <v>1.2</v>
      </c>
      <c r="F81" s="22" t="s">
        <v>64</v>
      </c>
      <c r="G81" s="11">
        <v>428</v>
      </c>
      <c r="H81" s="20">
        <f t="shared" si="8"/>
        <v>309.08185506808576</v>
      </c>
      <c r="I81" s="13"/>
      <c r="J81" s="25" t="s">
        <v>444</v>
      </c>
      <c r="K81" s="47">
        <v>1656</v>
      </c>
      <c r="L81" s="47">
        <v>3315</v>
      </c>
      <c r="N81" s="42">
        <v>5.4249999999999998</v>
      </c>
      <c r="O81" s="29" t="s">
        <v>368</v>
      </c>
      <c r="P81" s="4"/>
      <c r="Q81" s="29" t="s">
        <v>212</v>
      </c>
      <c r="R81" s="11"/>
      <c r="S81" s="4">
        <f t="shared" si="10"/>
        <v>71</v>
      </c>
      <c r="T81" s="9" t="str">
        <f t="shared" si="11"/>
        <v>Lu</v>
      </c>
    </row>
    <row r="82" spans="1:20" x14ac:dyDescent="0.25">
      <c r="A82" s="9" t="s">
        <v>65</v>
      </c>
      <c r="B82" s="8">
        <v>72</v>
      </c>
      <c r="C82" s="16">
        <f t="shared" si="5"/>
        <v>178.49</v>
      </c>
      <c r="D82" s="43">
        <f t="shared" si="9"/>
        <v>1.0654474523000002</v>
      </c>
      <c r="E82" s="10">
        <v>1.3</v>
      </c>
      <c r="F82" s="22" t="s">
        <v>65</v>
      </c>
      <c r="G82" s="11">
        <v>619</v>
      </c>
      <c r="H82" s="20">
        <f t="shared" si="8"/>
        <v>281.40907278529613</v>
      </c>
      <c r="I82" s="13"/>
      <c r="J82" s="25" t="s">
        <v>445</v>
      </c>
      <c r="K82" s="47">
        <v>2227</v>
      </c>
      <c r="L82" s="47">
        <v>4450</v>
      </c>
      <c r="N82" s="43">
        <v>6.65</v>
      </c>
      <c r="O82" s="29">
        <v>178.49</v>
      </c>
      <c r="P82" s="4"/>
      <c r="Q82" s="29" t="s">
        <v>213</v>
      </c>
      <c r="R82" s="11"/>
      <c r="S82" s="4">
        <f t="shared" si="10"/>
        <v>72</v>
      </c>
      <c r="T82" s="9" t="str">
        <f t="shared" si="11"/>
        <v>Hf</v>
      </c>
    </row>
    <row r="83" spans="1:20" x14ac:dyDescent="0.25">
      <c r="A83" s="9" t="s">
        <v>66</v>
      </c>
      <c r="B83" s="8">
        <v>73</v>
      </c>
      <c r="C83" s="16">
        <f t="shared" si="5"/>
        <v>180.95</v>
      </c>
      <c r="D83" s="43">
        <f t="shared" si="9"/>
        <v>1.2641173531800001</v>
      </c>
      <c r="E83" s="10">
        <v>1.5</v>
      </c>
      <c r="F83" s="22" t="s">
        <v>66</v>
      </c>
      <c r="G83" s="11">
        <v>782</v>
      </c>
      <c r="H83" s="20">
        <f t="shared" si="8"/>
        <v>262.56339473718242</v>
      </c>
      <c r="I83" s="13"/>
      <c r="J83" s="25" t="s">
        <v>446</v>
      </c>
      <c r="K83" s="47">
        <v>3000</v>
      </c>
      <c r="L83" s="47">
        <v>5534</v>
      </c>
      <c r="N83" s="43">
        <v>7.89</v>
      </c>
      <c r="O83" s="29" t="s">
        <v>369</v>
      </c>
      <c r="P83" s="4"/>
      <c r="Q83" s="29" t="s">
        <v>214</v>
      </c>
      <c r="R83" s="11"/>
      <c r="S83" s="4">
        <f t="shared" si="10"/>
        <v>73</v>
      </c>
      <c r="T83" s="9" t="str">
        <f t="shared" si="11"/>
        <v>Ta</v>
      </c>
    </row>
    <row r="84" spans="1:20" x14ac:dyDescent="0.25">
      <c r="A84" s="9" t="s">
        <v>67</v>
      </c>
      <c r="B84" s="8">
        <v>74</v>
      </c>
      <c r="C84" s="16">
        <f t="shared" ref="C84:C92" si="12" xml:space="preserve"> 1 * O84</f>
        <v>183.84</v>
      </c>
      <c r="D84" s="43">
        <f t="shared" si="9"/>
        <v>1.2785369427600002</v>
      </c>
      <c r="E84" s="10">
        <v>1.7</v>
      </c>
      <c r="F84" s="22" t="s">
        <v>67</v>
      </c>
      <c r="G84" s="11">
        <v>849</v>
      </c>
      <c r="H84" s="20">
        <f t="shared" si="8"/>
        <v>251.02188113005647</v>
      </c>
      <c r="I84" s="13"/>
      <c r="J84" s="25" t="s">
        <v>447</v>
      </c>
      <c r="K84" s="47">
        <v>3410</v>
      </c>
      <c r="L84" s="47">
        <v>5700</v>
      </c>
      <c r="N84" s="43">
        <v>7.98</v>
      </c>
      <c r="O84" s="29">
        <v>183.84</v>
      </c>
      <c r="P84" s="4"/>
      <c r="Q84" s="29" t="s">
        <v>215</v>
      </c>
      <c r="R84" s="11"/>
      <c r="S84" s="4">
        <f t="shared" si="10"/>
        <v>74</v>
      </c>
      <c r="T84" s="9" t="str">
        <f t="shared" si="11"/>
        <v>W</v>
      </c>
    </row>
    <row r="85" spans="1:20" x14ac:dyDescent="0.25">
      <c r="A85" s="9" t="s">
        <v>68</v>
      </c>
      <c r="B85" s="8">
        <v>75</v>
      </c>
      <c r="C85" s="16">
        <f t="shared" si="12"/>
        <v>186.21</v>
      </c>
      <c r="D85" s="43">
        <f t="shared" si="9"/>
        <v>1.26251517656</v>
      </c>
      <c r="E85" s="10">
        <v>1.9</v>
      </c>
      <c r="F85" s="22" t="s">
        <v>68</v>
      </c>
      <c r="G85" s="11">
        <v>770</v>
      </c>
      <c r="H85" s="20">
        <f t="shared" si="8"/>
        <v>245.10109274205107</v>
      </c>
      <c r="I85" s="13"/>
      <c r="J85" s="25" t="s">
        <v>448</v>
      </c>
      <c r="K85" s="47">
        <v>3180</v>
      </c>
      <c r="L85" s="47">
        <v>5870</v>
      </c>
      <c r="N85" s="43">
        <v>7.88</v>
      </c>
      <c r="O85" s="29" t="s">
        <v>370</v>
      </c>
      <c r="P85" s="4"/>
      <c r="Q85" s="29" t="s">
        <v>216</v>
      </c>
      <c r="R85" s="11"/>
      <c r="S85" s="4">
        <f t="shared" si="10"/>
        <v>75</v>
      </c>
      <c r="T85" s="9" t="str">
        <f t="shared" si="11"/>
        <v>Re</v>
      </c>
    </row>
    <row r="86" spans="1:20" x14ac:dyDescent="0.25">
      <c r="A86" s="9" t="s">
        <v>69</v>
      </c>
      <c r="B86" s="8">
        <v>76</v>
      </c>
      <c r="C86" s="16">
        <f t="shared" si="12"/>
        <v>190.23</v>
      </c>
      <c r="D86" s="43">
        <f t="shared" si="9"/>
        <v>1.3954958360200003</v>
      </c>
      <c r="E86" s="10">
        <v>2.2000000000000002</v>
      </c>
      <c r="F86" s="22" t="s">
        <v>69</v>
      </c>
      <c r="G86" s="11">
        <v>791</v>
      </c>
      <c r="H86" s="20">
        <f t="shared" si="8"/>
        <v>240.88376762063481</v>
      </c>
      <c r="I86" s="13"/>
      <c r="J86" s="25" t="s">
        <v>449</v>
      </c>
      <c r="K86" s="47">
        <v>3045</v>
      </c>
      <c r="L86" s="47">
        <v>5020</v>
      </c>
      <c r="N86" s="43">
        <v>8.7100000000000009</v>
      </c>
      <c r="O86" s="29">
        <v>190.23</v>
      </c>
      <c r="P86" s="4"/>
      <c r="Q86" s="29" t="s">
        <v>217</v>
      </c>
      <c r="R86" s="11"/>
      <c r="S86" s="4">
        <f t="shared" si="10"/>
        <v>76</v>
      </c>
      <c r="T86" s="9" t="str">
        <f t="shared" si="11"/>
        <v>Os</v>
      </c>
    </row>
    <row r="87" spans="1:20" x14ac:dyDescent="0.25">
      <c r="A87" s="9" t="s">
        <v>70</v>
      </c>
      <c r="B87" s="8">
        <v>77</v>
      </c>
      <c r="C87" s="16">
        <f t="shared" si="12"/>
        <v>192.22</v>
      </c>
      <c r="D87" s="43">
        <f t="shared" si="9"/>
        <v>1.4611850774399999</v>
      </c>
      <c r="E87" s="10">
        <v>2.2000000000000002</v>
      </c>
      <c r="F87" s="22" t="s">
        <v>70</v>
      </c>
      <c r="G87" s="11">
        <v>665</v>
      </c>
      <c r="H87" s="20">
        <f t="shared" si="8"/>
        <v>242.07839463747788</v>
      </c>
      <c r="I87" s="13"/>
      <c r="J87" s="25" t="s">
        <v>450</v>
      </c>
      <c r="K87" s="47">
        <v>2410</v>
      </c>
      <c r="L87" s="47">
        <v>4530</v>
      </c>
      <c r="N87" s="43">
        <v>9.1199999999999992</v>
      </c>
      <c r="O87" s="29" t="s">
        <v>371</v>
      </c>
      <c r="P87" s="4"/>
      <c r="Q87" s="29" t="s">
        <v>218</v>
      </c>
      <c r="R87" s="11"/>
      <c r="S87" s="4">
        <f t="shared" si="10"/>
        <v>77</v>
      </c>
      <c r="T87" s="9" t="str">
        <f t="shared" si="11"/>
        <v>Ir</v>
      </c>
    </row>
    <row r="88" spans="1:20" x14ac:dyDescent="0.25">
      <c r="A88" s="9" t="s">
        <v>71</v>
      </c>
      <c r="B88" s="8">
        <v>78</v>
      </c>
      <c r="C88" s="16">
        <f t="shared" si="12"/>
        <v>195.08</v>
      </c>
      <c r="D88" s="43">
        <f t="shared" si="9"/>
        <v>1.44516331124</v>
      </c>
      <c r="E88" s="10">
        <v>2.2000000000000002</v>
      </c>
      <c r="F88" s="22" t="s">
        <v>71</v>
      </c>
      <c r="G88" s="11">
        <v>565</v>
      </c>
      <c r="H88" s="20">
        <f t="shared" si="8"/>
        <v>247.37188410916656</v>
      </c>
      <c r="I88" s="13"/>
      <c r="J88" s="25" t="s">
        <v>451</v>
      </c>
      <c r="K88" s="47">
        <v>1772</v>
      </c>
      <c r="L88" s="47">
        <v>3830</v>
      </c>
      <c r="N88" s="43">
        <v>9.02</v>
      </c>
      <c r="O88" s="29" t="s">
        <v>372</v>
      </c>
      <c r="P88" s="4"/>
      <c r="Q88" s="29" t="s">
        <v>219</v>
      </c>
      <c r="R88" s="11"/>
      <c r="S88" s="4">
        <f t="shared" si="10"/>
        <v>78</v>
      </c>
      <c r="T88" s="9" t="str">
        <f t="shared" si="11"/>
        <v>Pt</v>
      </c>
    </row>
    <row r="89" spans="1:20" x14ac:dyDescent="0.25">
      <c r="A89" s="9" t="s">
        <v>72</v>
      </c>
      <c r="B89" s="8">
        <v>79</v>
      </c>
      <c r="C89" s="16">
        <f t="shared" si="12"/>
        <v>196.97</v>
      </c>
      <c r="D89" s="43">
        <f t="shared" si="9"/>
        <v>1.4772068436400001</v>
      </c>
      <c r="E89" s="10">
        <v>2.4</v>
      </c>
      <c r="F89" s="22" t="s">
        <v>72</v>
      </c>
      <c r="G89" s="11">
        <v>366</v>
      </c>
      <c r="H89" s="20">
        <f t="shared" si="8"/>
        <v>256.86106032625133</v>
      </c>
      <c r="I89" s="13"/>
      <c r="J89" s="25" t="s">
        <v>452</v>
      </c>
      <c r="K89" s="47">
        <v>1064</v>
      </c>
      <c r="L89" s="47">
        <v>2660</v>
      </c>
      <c r="N89" s="43">
        <v>9.2200000000000006</v>
      </c>
      <c r="O89" s="29" t="s">
        <v>373</v>
      </c>
      <c r="P89" s="4"/>
      <c r="Q89" s="29">
        <v>19.3</v>
      </c>
      <c r="R89" s="11"/>
      <c r="S89" s="4">
        <f t="shared" si="10"/>
        <v>79</v>
      </c>
      <c r="T89" s="9" t="str">
        <f t="shared" si="11"/>
        <v>Au</v>
      </c>
    </row>
    <row r="90" spans="1:20" x14ac:dyDescent="0.25">
      <c r="A90" s="9" t="s">
        <v>73</v>
      </c>
      <c r="B90" s="8">
        <v>80</v>
      </c>
      <c r="C90" s="16">
        <f t="shared" si="12"/>
        <v>200.59</v>
      </c>
      <c r="D90" s="43">
        <f t="shared" si="9"/>
        <v>1.6726723912800001</v>
      </c>
      <c r="E90" s="10">
        <v>1.9</v>
      </c>
      <c r="F90" s="22" t="s">
        <v>73</v>
      </c>
      <c r="G90" s="11">
        <v>61</v>
      </c>
      <c r="H90" s="20">
        <f t="shared" si="8"/>
        <v>290.90722414595729</v>
      </c>
      <c r="I90" s="13"/>
      <c r="J90" s="25" t="s">
        <v>453</v>
      </c>
      <c r="K90" s="47">
        <v>-39</v>
      </c>
      <c r="L90" s="47">
        <v>357</v>
      </c>
      <c r="N90" s="43">
        <v>10.44</v>
      </c>
      <c r="O90" s="29">
        <v>200.59</v>
      </c>
      <c r="P90" s="4"/>
      <c r="Q90" s="29" t="s">
        <v>220</v>
      </c>
      <c r="R90" s="11"/>
      <c r="S90" s="4">
        <f t="shared" si="10"/>
        <v>80</v>
      </c>
      <c r="T90" s="9" t="str">
        <f t="shared" si="11"/>
        <v>Hg</v>
      </c>
    </row>
    <row r="91" spans="1:20" x14ac:dyDescent="0.25">
      <c r="A91" s="9" t="s">
        <v>74</v>
      </c>
      <c r="B91" s="8">
        <v>81</v>
      </c>
      <c r="C91" s="16">
        <f t="shared" si="12"/>
        <v>204.38</v>
      </c>
      <c r="D91" s="43">
        <f t="shared" si="9"/>
        <v>0.97844926183400005</v>
      </c>
      <c r="E91" s="10">
        <v>1.8</v>
      </c>
      <c r="F91" s="22" t="s">
        <v>74</v>
      </c>
      <c r="G91" s="11">
        <v>182</v>
      </c>
      <c r="H91" s="20">
        <f t="shared" si="8"/>
        <v>305.95486302569481</v>
      </c>
      <c r="I91" s="13"/>
      <c r="J91" s="25" t="s">
        <v>454</v>
      </c>
      <c r="K91" s="47">
        <v>304</v>
      </c>
      <c r="L91" s="47">
        <v>1453</v>
      </c>
      <c r="N91" s="42">
        <v>6.1070000000000002</v>
      </c>
      <c r="O91" s="29" t="s">
        <v>374</v>
      </c>
      <c r="P91" s="4"/>
      <c r="Q91" s="29">
        <v>11.85</v>
      </c>
      <c r="R91" s="11"/>
      <c r="S91" s="4">
        <f t="shared" si="10"/>
        <v>81</v>
      </c>
      <c r="T91" s="9" t="str">
        <f t="shared" si="11"/>
        <v>Tl</v>
      </c>
    </row>
    <row r="92" spans="1:20" x14ac:dyDescent="0.25">
      <c r="A92" s="9" t="s">
        <v>75</v>
      </c>
      <c r="B92" s="8">
        <v>82</v>
      </c>
      <c r="C92" s="16">
        <f t="shared" si="12"/>
        <v>207.2</v>
      </c>
      <c r="D92" s="43">
        <f t="shared" si="9"/>
        <v>1.18801396373</v>
      </c>
      <c r="E92" s="10">
        <v>1.8</v>
      </c>
      <c r="F92" s="22" t="s">
        <v>75</v>
      </c>
      <c r="G92" s="11">
        <v>195</v>
      </c>
      <c r="H92" s="20">
        <f t="shared" si="8"/>
        <v>312.2634221369571</v>
      </c>
      <c r="I92" s="13"/>
      <c r="J92" s="25" t="s">
        <v>455</v>
      </c>
      <c r="K92" s="47">
        <v>327</v>
      </c>
      <c r="L92" s="47">
        <v>1751</v>
      </c>
      <c r="N92" s="42">
        <v>7.415</v>
      </c>
      <c r="O92" s="29">
        <v>207.2</v>
      </c>
      <c r="P92" s="4"/>
      <c r="Q92" s="29" t="s">
        <v>221</v>
      </c>
      <c r="R92" s="11"/>
      <c r="S92" s="4">
        <f t="shared" si="10"/>
        <v>82</v>
      </c>
      <c r="T92" s="9" t="str">
        <f t="shared" si="11"/>
        <v>Pb</v>
      </c>
    </row>
    <row r="93" spans="1:20" x14ac:dyDescent="0.25">
      <c r="A93" s="9" t="s">
        <v>76</v>
      </c>
      <c r="B93" s="8">
        <v>83</v>
      </c>
      <c r="C93" s="19" t="str">
        <f t="shared" ref="C93:C126" si="13">O93</f>
        <v>(209)</v>
      </c>
      <c r="D93" s="43">
        <f t="shared" si="9"/>
        <v>1.167826538318</v>
      </c>
      <c r="E93" s="10">
        <v>1.9</v>
      </c>
      <c r="F93" s="22" t="s">
        <v>76</v>
      </c>
      <c r="G93" s="11">
        <v>207</v>
      </c>
      <c r="H93" s="20">
        <f xml:space="preserve"> -( (O93/(Q93*6.0221*10^23))^(1/3)*10^10 )</f>
        <v>328.39062418371964</v>
      </c>
      <c r="I93" s="13"/>
      <c r="J93" s="25" t="s">
        <v>456</v>
      </c>
      <c r="K93" s="47">
        <v>271</v>
      </c>
      <c r="L93" s="47">
        <v>1580</v>
      </c>
      <c r="N93" s="42">
        <v>7.2889999999999997</v>
      </c>
      <c r="O93" s="29" t="s">
        <v>108</v>
      </c>
      <c r="P93" s="4"/>
      <c r="Q93" s="29" t="s">
        <v>222</v>
      </c>
      <c r="R93" s="11"/>
      <c r="S93" s="4">
        <f t="shared" si="10"/>
        <v>83</v>
      </c>
      <c r="T93" s="9" t="str">
        <f t="shared" si="11"/>
        <v>Bi</v>
      </c>
    </row>
    <row r="94" spans="1:20" x14ac:dyDescent="0.25">
      <c r="A94" s="9" t="s">
        <v>77</v>
      </c>
      <c r="B94" s="8">
        <v>84</v>
      </c>
      <c r="C94" s="19" t="str">
        <f t="shared" si="13"/>
        <v>(209)</v>
      </c>
      <c r="D94" s="43">
        <f t="shared" si="9"/>
        <v>1.34903271404</v>
      </c>
      <c r="E94" s="10">
        <v>2</v>
      </c>
      <c r="F94" s="22" t="s">
        <v>77</v>
      </c>
      <c r="G94" s="47">
        <v>146</v>
      </c>
      <c r="H94" s="20">
        <f xml:space="preserve"> -( (O94/(Q94*6.0221*10^23))^(1/3)*10^10 )</f>
        <v>332.98409496844266</v>
      </c>
      <c r="I94" s="13"/>
      <c r="J94" s="25" t="s">
        <v>457</v>
      </c>
      <c r="K94" s="47">
        <v>254</v>
      </c>
      <c r="L94" s="47">
        <v>962</v>
      </c>
      <c r="N94" s="43">
        <v>8.42</v>
      </c>
      <c r="O94" s="29" t="s">
        <v>108</v>
      </c>
      <c r="P94" s="29"/>
      <c r="Q94" s="29" t="s">
        <v>223</v>
      </c>
      <c r="R94" s="11"/>
      <c r="S94" s="4">
        <f t="shared" si="10"/>
        <v>84</v>
      </c>
      <c r="T94" s="9" t="str">
        <f t="shared" si="11"/>
        <v>Po</v>
      </c>
    </row>
    <row r="95" spans="1:20" x14ac:dyDescent="0.25">
      <c r="A95" s="9" t="s">
        <v>78</v>
      </c>
      <c r="B95" s="8">
        <v>85</v>
      </c>
      <c r="C95" s="19" t="str">
        <f t="shared" si="13"/>
        <v>(210)</v>
      </c>
      <c r="D95" s="43">
        <f t="shared" si="9"/>
        <v>1.5444982616800003</v>
      </c>
      <c r="E95" s="10">
        <v>2.2000000000000002</v>
      </c>
      <c r="F95" s="23" t="s">
        <v>78</v>
      </c>
      <c r="G95" s="11"/>
      <c r="H95" s="20"/>
      <c r="I95" s="13"/>
      <c r="J95" s="24" t="s">
        <v>458</v>
      </c>
      <c r="K95" s="47">
        <v>300</v>
      </c>
      <c r="L95" s="47">
        <v>335</v>
      </c>
      <c r="N95" s="43">
        <v>9.64</v>
      </c>
      <c r="O95" s="29" t="s">
        <v>109</v>
      </c>
      <c r="P95" s="29"/>
      <c r="Q95" s="29"/>
      <c r="R95" s="11"/>
      <c r="S95" s="4">
        <f t="shared" si="10"/>
        <v>85</v>
      </c>
      <c r="T95" s="9" t="str">
        <f t="shared" si="11"/>
        <v>At</v>
      </c>
    </row>
    <row r="96" spans="1:20" x14ac:dyDescent="0.25">
      <c r="A96" s="9" t="s">
        <v>79</v>
      </c>
      <c r="B96" s="8">
        <v>86</v>
      </c>
      <c r="C96" s="19" t="str">
        <f t="shared" si="13"/>
        <v>(222)</v>
      </c>
      <c r="D96" s="43">
        <f t="shared" si="9"/>
        <v>1.7223398665</v>
      </c>
      <c r="E96" s="10"/>
      <c r="F96" s="41" t="s">
        <v>79</v>
      </c>
      <c r="G96" s="11">
        <v>0</v>
      </c>
      <c r="H96" s="18"/>
      <c r="I96" s="13"/>
      <c r="J96" s="26" t="s">
        <v>459</v>
      </c>
      <c r="K96" s="47">
        <v>-71</v>
      </c>
      <c r="L96" s="47">
        <v>-62</v>
      </c>
      <c r="N96" s="43">
        <v>10.75</v>
      </c>
      <c r="O96" s="29" t="s">
        <v>110</v>
      </c>
      <c r="P96" s="29"/>
      <c r="Q96" s="29"/>
      <c r="R96" s="34">
        <f xml:space="preserve"> -O96 / 24464</f>
        <v>9.0745585349901892E-3</v>
      </c>
      <c r="S96" s="4">
        <f t="shared" si="10"/>
        <v>86</v>
      </c>
      <c r="T96" s="9" t="str">
        <f t="shared" si="11"/>
        <v>Rn</v>
      </c>
    </row>
    <row r="97" spans="1:20" x14ac:dyDescent="0.25">
      <c r="A97" s="9" t="s">
        <v>80</v>
      </c>
      <c r="B97" s="8">
        <v>87</v>
      </c>
      <c r="C97" s="19" t="str">
        <f t="shared" si="13"/>
        <v>(223)</v>
      </c>
      <c r="D97" s="43">
        <f t="shared" si="9"/>
        <v>0.66490329730000008</v>
      </c>
      <c r="E97" s="10">
        <v>0.7</v>
      </c>
      <c r="F97" s="22" t="s">
        <v>80</v>
      </c>
      <c r="G97" s="47">
        <v>73</v>
      </c>
      <c r="H97" s="20"/>
      <c r="I97" s="13"/>
      <c r="J97" s="25" t="s">
        <v>460</v>
      </c>
      <c r="K97" s="47">
        <v>27</v>
      </c>
      <c r="L97" s="47">
        <v>660</v>
      </c>
      <c r="N97" s="43">
        <v>4.1500000000000004</v>
      </c>
      <c r="O97" s="29" t="s">
        <v>111</v>
      </c>
      <c r="P97" s="29"/>
      <c r="Q97" s="29"/>
      <c r="R97" s="11"/>
      <c r="S97" s="4">
        <f t="shared" si="10"/>
        <v>87</v>
      </c>
      <c r="T97" s="9" t="str">
        <f t="shared" si="11"/>
        <v>Fr</v>
      </c>
    </row>
    <row r="98" spans="1:20" x14ac:dyDescent="0.25">
      <c r="A98" s="9" t="s">
        <v>81</v>
      </c>
      <c r="B98" s="8">
        <v>88</v>
      </c>
      <c r="C98" s="19" t="str">
        <f t="shared" si="13"/>
        <v>(226)</v>
      </c>
      <c r="D98" s="43">
        <f t="shared" si="9"/>
        <v>0.84562882003600004</v>
      </c>
      <c r="E98" s="10">
        <v>0.9</v>
      </c>
      <c r="F98" s="22" t="s">
        <v>81</v>
      </c>
      <c r="G98" s="11">
        <v>159</v>
      </c>
      <c r="H98" s="20">
        <f t="shared" ref="H98:H107" si="14" xml:space="preserve"> -( (O98/(Q98*6.0221*10^23))^(1/3)*10^10 )</f>
        <v>421.82290407528973</v>
      </c>
      <c r="I98" s="13"/>
      <c r="J98" s="25" t="s">
        <v>461</v>
      </c>
      <c r="K98" s="47">
        <v>700</v>
      </c>
      <c r="L98" s="47">
        <v>1140</v>
      </c>
      <c r="N98" s="42">
        <v>5.2779999999999996</v>
      </c>
      <c r="O98" s="29" t="s">
        <v>112</v>
      </c>
      <c r="P98" s="29"/>
      <c r="Q98" s="29">
        <v>5</v>
      </c>
      <c r="R98" s="11"/>
      <c r="S98" s="4">
        <f t="shared" si="10"/>
        <v>88</v>
      </c>
      <c r="T98" s="9" t="str">
        <f t="shared" si="11"/>
        <v>Ra</v>
      </c>
    </row>
    <row r="99" spans="1:20" x14ac:dyDescent="0.25">
      <c r="A99" s="9" t="s">
        <v>82</v>
      </c>
      <c r="B99" s="8">
        <v>89</v>
      </c>
      <c r="C99" s="19" t="str">
        <f t="shared" si="13"/>
        <v>(227)</v>
      </c>
      <c r="D99" s="43">
        <f t="shared" si="9"/>
        <v>0.82832531254000008</v>
      </c>
      <c r="E99" s="10">
        <v>1.1000000000000001</v>
      </c>
      <c r="F99" s="22" t="s">
        <v>82</v>
      </c>
      <c r="G99" s="11">
        <v>406</v>
      </c>
      <c r="H99" s="20">
        <f t="shared" si="14"/>
        <v>334.18388753788827</v>
      </c>
      <c r="I99" s="13"/>
      <c r="J99" s="25" t="s">
        <v>462</v>
      </c>
      <c r="K99" s="47">
        <v>1050</v>
      </c>
      <c r="L99" s="47">
        <v>3300</v>
      </c>
      <c r="N99" s="43">
        <v>5.17</v>
      </c>
      <c r="O99" s="29" t="s">
        <v>113</v>
      </c>
      <c r="P99" s="29"/>
      <c r="Q99" s="29" t="s">
        <v>159</v>
      </c>
      <c r="R99" s="11"/>
      <c r="S99" s="4">
        <f t="shared" si="10"/>
        <v>89</v>
      </c>
      <c r="T99" s="9" t="str">
        <f t="shared" si="11"/>
        <v>Ac</v>
      </c>
    </row>
    <row r="100" spans="1:20" x14ac:dyDescent="0.25">
      <c r="A100" s="9" t="s">
        <v>83</v>
      </c>
      <c r="B100" s="8">
        <v>90</v>
      </c>
      <c r="C100" s="19" t="str">
        <f t="shared" si="13"/>
        <v>(232)</v>
      </c>
      <c r="D100" s="43">
        <f t="shared" si="9"/>
        <v>0.97412338496000006</v>
      </c>
      <c r="E100" s="10">
        <v>1.3</v>
      </c>
      <c r="F100" s="22" t="s">
        <v>83</v>
      </c>
      <c r="G100" s="11">
        <v>602</v>
      </c>
      <c r="H100" s="20">
        <f t="shared" si="14"/>
        <v>320.51723439344801</v>
      </c>
      <c r="I100" s="13"/>
      <c r="J100" s="25" t="s">
        <v>463</v>
      </c>
      <c r="K100" s="47">
        <v>1750</v>
      </c>
      <c r="L100" s="47">
        <v>4850</v>
      </c>
      <c r="N100" s="43">
        <v>6.08</v>
      </c>
      <c r="O100" s="29" t="s">
        <v>115</v>
      </c>
      <c r="P100" s="29"/>
      <c r="Q100" s="29" t="s">
        <v>160</v>
      </c>
      <c r="R100" s="11"/>
      <c r="S100" s="4">
        <f t="shared" si="10"/>
        <v>90</v>
      </c>
      <c r="T100" s="9" t="str">
        <f t="shared" si="11"/>
        <v>Th</v>
      </c>
    </row>
    <row r="101" spans="1:20" x14ac:dyDescent="0.25">
      <c r="A101" s="9" t="s">
        <v>84</v>
      </c>
      <c r="B101" s="8">
        <v>91</v>
      </c>
      <c r="C101" s="19" t="str">
        <f t="shared" si="13"/>
        <v>(231)</v>
      </c>
      <c r="D101" s="43">
        <f t="shared" si="9"/>
        <v>0.94368202917999999</v>
      </c>
      <c r="E101" s="10">
        <v>1.5</v>
      </c>
      <c r="F101" s="22" t="s">
        <v>84</v>
      </c>
      <c r="G101" s="11">
        <v>607</v>
      </c>
      <c r="H101" s="20">
        <f t="shared" si="14"/>
        <v>292.04364845869003</v>
      </c>
      <c r="I101" s="13"/>
      <c r="J101" s="25" t="s">
        <v>464</v>
      </c>
      <c r="K101" s="47">
        <v>1572</v>
      </c>
      <c r="L101" s="47">
        <v>4227</v>
      </c>
      <c r="N101" s="43">
        <v>5.89</v>
      </c>
      <c r="O101" s="29" t="s">
        <v>116</v>
      </c>
      <c r="P101" s="29"/>
      <c r="Q101" s="4">
        <v>15.4</v>
      </c>
      <c r="R101" s="11"/>
      <c r="S101" s="4">
        <f t="shared" si="10"/>
        <v>91</v>
      </c>
      <c r="T101" s="9" t="str">
        <f t="shared" si="11"/>
        <v>Pa</v>
      </c>
    </row>
    <row r="102" spans="1:20" x14ac:dyDescent="0.25">
      <c r="A102" s="9" t="s">
        <v>85</v>
      </c>
      <c r="B102" s="8">
        <v>92</v>
      </c>
      <c r="C102" s="19" t="str">
        <f t="shared" si="13"/>
        <v>(238)</v>
      </c>
      <c r="D102" s="43">
        <f t="shared" si="9"/>
        <v>0.99238819842800008</v>
      </c>
      <c r="E102" s="10">
        <v>1.4</v>
      </c>
      <c r="F102" s="22" t="s">
        <v>85</v>
      </c>
      <c r="G102" s="11">
        <v>533</v>
      </c>
      <c r="H102" s="20">
        <f t="shared" si="14"/>
        <v>274.53551994697972</v>
      </c>
      <c r="I102" s="13"/>
      <c r="J102" s="25" t="s">
        <v>465</v>
      </c>
      <c r="K102" s="47">
        <v>1133</v>
      </c>
      <c r="L102" s="47">
        <v>3930</v>
      </c>
      <c r="N102" s="42">
        <v>6.194</v>
      </c>
      <c r="O102" s="29" t="s">
        <v>117</v>
      </c>
      <c r="P102" s="29"/>
      <c r="Q102" s="29" t="s">
        <v>224</v>
      </c>
      <c r="R102" s="11"/>
      <c r="S102" s="4">
        <f t="shared" si="10"/>
        <v>92</v>
      </c>
      <c r="T102" s="9" t="str">
        <f t="shared" si="11"/>
        <v>U</v>
      </c>
    </row>
    <row r="103" spans="1:20" x14ac:dyDescent="0.25">
      <c r="A103" s="9" t="s">
        <v>86</v>
      </c>
      <c r="B103" s="8">
        <v>93</v>
      </c>
      <c r="C103" s="19" t="str">
        <f t="shared" si="13"/>
        <v>(237)</v>
      </c>
      <c r="D103" s="43">
        <f t="shared" si="9"/>
        <v>1.0039238700920001</v>
      </c>
      <c r="E103" s="10">
        <v>1.3</v>
      </c>
      <c r="F103" s="22" t="s">
        <v>86</v>
      </c>
      <c r="G103" s="11"/>
      <c r="H103" s="20">
        <f t="shared" si="14"/>
        <v>268.19874330715038</v>
      </c>
      <c r="I103" s="13"/>
      <c r="J103" s="25" t="s">
        <v>466</v>
      </c>
      <c r="K103" s="47">
        <v>639</v>
      </c>
      <c r="L103" s="47">
        <v>3902</v>
      </c>
      <c r="N103" s="42">
        <v>6.266</v>
      </c>
      <c r="O103" s="29" t="s">
        <v>118</v>
      </c>
      <c r="P103" s="29"/>
      <c r="Q103" s="29" t="s">
        <v>225</v>
      </c>
      <c r="R103" s="11"/>
      <c r="S103" s="4">
        <f t="shared" si="10"/>
        <v>93</v>
      </c>
      <c r="T103" s="9" t="str">
        <f t="shared" si="11"/>
        <v>Np</v>
      </c>
    </row>
    <row r="104" spans="1:20" x14ac:dyDescent="0.25">
      <c r="A104" s="9" t="s">
        <v>87</v>
      </c>
      <c r="B104" s="8">
        <v>94</v>
      </c>
      <c r="C104" s="19" t="str">
        <f t="shared" si="13"/>
        <v>(244)</v>
      </c>
      <c r="D104" s="43">
        <f t="shared" si="9"/>
        <v>0.9712394670440001</v>
      </c>
      <c r="E104" s="10">
        <v>1.3</v>
      </c>
      <c r="F104" s="22" t="s">
        <v>87</v>
      </c>
      <c r="G104" s="11"/>
      <c r="H104" s="20">
        <f t="shared" si="14"/>
        <v>273.52197544674772</v>
      </c>
      <c r="I104" s="13"/>
      <c r="J104" s="25" t="s">
        <v>467</v>
      </c>
      <c r="K104" s="47">
        <v>640</v>
      </c>
      <c r="L104" s="47">
        <v>3230</v>
      </c>
      <c r="N104" s="42">
        <v>6.0620000000000003</v>
      </c>
      <c r="O104" s="29" t="s">
        <v>119</v>
      </c>
      <c r="P104" s="29"/>
      <c r="Q104" s="29" t="s">
        <v>226</v>
      </c>
      <c r="R104" s="11"/>
      <c r="S104" s="4">
        <f t="shared" si="10"/>
        <v>94</v>
      </c>
      <c r="T104" s="9" t="str">
        <f t="shared" si="11"/>
        <v>Pu</v>
      </c>
    </row>
    <row r="105" spans="1:20" x14ac:dyDescent="0.25">
      <c r="A105" s="9" t="s">
        <v>88</v>
      </c>
      <c r="B105" s="8">
        <v>95</v>
      </c>
      <c r="C105" s="19" t="str">
        <f t="shared" si="13"/>
        <v>(243)</v>
      </c>
      <c r="D105" s="43">
        <f t="shared" si="9"/>
        <v>0.96018444836600014</v>
      </c>
      <c r="E105" s="10">
        <v>1.3</v>
      </c>
      <c r="F105" s="22" t="s">
        <v>88</v>
      </c>
      <c r="G105" s="11"/>
      <c r="H105" s="20">
        <f t="shared" si="14"/>
        <v>325.50486429194217</v>
      </c>
      <c r="I105" s="13"/>
      <c r="J105" s="25" t="s">
        <v>468</v>
      </c>
      <c r="K105" s="47">
        <v>1173</v>
      </c>
      <c r="L105" s="47">
        <v>2607</v>
      </c>
      <c r="N105" s="42">
        <v>5.9930000000000003</v>
      </c>
      <c r="O105" s="29" t="s">
        <v>120</v>
      </c>
      <c r="P105" s="29"/>
      <c r="Q105" s="29" t="s">
        <v>160</v>
      </c>
      <c r="R105" s="11"/>
      <c r="S105" s="4">
        <f t="shared" si="10"/>
        <v>95</v>
      </c>
      <c r="T105" s="9" t="str">
        <f t="shared" si="11"/>
        <v>Am</v>
      </c>
    </row>
    <row r="106" spans="1:20" x14ac:dyDescent="0.25">
      <c r="A106" s="9" t="s">
        <v>89</v>
      </c>
      <c r="B106" s="8">
        <v>96</v>
      </c>
      <c r="C106" s="19" t="str">
        <f t="shared" si="13"/>
        <v>(247)</v>
      </c>
      <c r="D106" s="43">
        <f t="shared" si="9"/>
        <v>0.96467054290200005</v>
      </c>
      <c r="E106" s="10">
        <v>1.3</v>
      </c>
      <c r="F106" s="22" t="s">
        <v>89</v>
      </c>
      <c r="G106" s="11"/>
      <c r="H106" s="20">
        <f t="shared" si="14"/>
        <v>312.03626722105827</v>
      </c>
      <c r="I106" s="13"/>
      <c r="J106" s="25" t="s">
        <v>469</v>
      </c>
      <c r="K106" s="47">
        <v>1345</v>
      </c>
      <c r="L106" s="48"/>
      <c r="N106" s="42">
        <v>6.0209999999999999</v>
      </c>
      <c r="O106" s="29" t="s">
        <v>123</v>
      </c>
      <c r="P106" s="29"/>
      <c r="Q106" s="29" t="s">
        <v>227</v>
      </c>
      <c r="R106" s="11"/>
      <c r="S106" s="4">
        <f t="shared" si="10"/>
        <v>96</v>
      </c>
      <c r="T106" s="9" t="str">
        <f t="shared" si="11"/>
        <v>Cm</v>
      </c>
    </row>
    <row r="107" spans="1:20" x14ac:dyDescent="0.25">
      <c r="A107" s="9" t="s">
        <v>90</v>
      </c>
      <c r="B107" s="8">
        <v>97</v>
      </c>
      <c r="C107" s="19" t="str">
        <f t="shared" si="13"/>
        <v>(247)</v>
      </c>
      <c r="D107" s="43">
        <f t="shared" si="9"/>
        <v>0.99799581659800007</v>
      </c>
      <c r="E107" s="10">
        <v>1.3</v>
      </c>
      <c r="F107" s="22" t="s">
        <v>90</v>
      </c>
      <c r="G107" s="11"/>
      <c r="H107" s="20">
        <f t="shared" si="14"/>
        <v>301.26770361389816</v>
      </c>
      <c r="I107" s="13"/>
      <c r="J107" s="25" t="s">
        <v>470</v>
      </c>
      <c r="K107" s="47">
        <v>1050</v>
      </c>
      <c r="L107" s="48"/>
      <c r="N107" s="42">
        <v>6.2290000000000001</v>
      </c>
      <c r="O107" s="29" t="s">
        <v>123</v>
      </c>
      <c r="P107" s="29"/>
      <c r="Q107" s="29" t="s">
        <v>228</v>
      </c>
      <c r="R107" s="11"/>
      <c r="S107" s="4">
        <f t="shared" si="10"/>
        <v>97</v>
      </c>
      <c r="T107" s="9" t="str">
        <f t="shared" si="11"/>
        <v>Bk</v>
      </c>
    </row>
    <row r="108" spans="1:20" x14ac:dyDescent="0.25">
      <c r="A108" s="9" t="s">
        <v>91</v>
      </c>
      <c r="B108" s="8">
        <v>98</v>
      </c>
      <c r="C108" s="19" t="str">
        <f t="shared" si="13"/>
        <v>(251)</v>
      </c>
      <c r="D108" s="43">
        <f t="shared" si="9"/>
        <v>1.0090508352760001</v>
      </c>
      <c r="E108" s="10">
        <v>1.3</v>
      </c>
      <c r="F108" s="22" t="s">
        <v>91</v>
      </c>
      <c r="G108" s="11"/>
      <c r="H108" s="20"/>
      <c r="I108" s="13"/>
      <c r="J108" s="25" t="s">
        <v>471</v>
      </c>
      <c r="K108" s="47">
        <v>900</v>
      </c>
      <c r="L108" s="48"/>
      <c r="N108" s="42">
        <v>6.298</v>
      </c>
      <c r="O108" s="29" t="s">
        <v>124</v>
      </c>
      <c r="P108" s="29"/>
      <c r="Q108" s="29"/>
      <c r="R108" s="11"/>
      <c r="S108" s="4">
        <f t="shared" si="10"/>
        <v>98</v>
      </c>
      <c r="T108" s="9" t="str">
        <f t="shared" si="11"/>
        <v>Cf</v>
      </c>
    </row>
    <row r="109" spans="1:20" x14ac:dyDescent="0.25">
      <c r="A109" s="9" t="s">
        <v>92</v>
      </c>
      <c r="B109" s="8">
        <v>99</v>
      </c>
      <c r="C109" s="19" t="str">
        <f t="shared" si="13"/>
        <v>(252)</v>
      </c>
      <c r="D109" s="43">
        <f t="shared" si="9"/>
        <v>1.0289178253640001</v>
      </c>
      <c r="E109" s="10">
        <v>1.3</v>
      </c>
      <c r="F109" s="22" t="s">
        <v>92</v>
      </c>
      <c r="G109" s="11"/>
      <c r="H109" s="20"/>
      <c r="I109" s="13"/>
      <c r="J109" s="25" t="s">
        <v>472</v>
      </c>
      <c r="K109" s="47">
        <v>860</v>
      </c>
      <c r="L109" s="47"/>
      <c r="N109" s="42">
        <v>6.4219999999999997</v>
      </c>
      <c r="O109" s="29" t="s">
        <v>125</v>
      </c>
      <c r="P109" s="29"/>
      <c r="Q109" s="29"/>
      <c r="R109" s="11"/>
      <c r="S109" s="4">
        <f t="shared" si="10"/>
        <v>99</v>
      </c>
      <c r="T109" s="9" t="str">
        <f t="shared" si="11"/>
        <v>Es</v>
      </c>
    </row>
    <row r="110" spans="1:20" x14ac:dyDescent="0.25">
      <c r="A110" s="9" t="s">
        <v>93</v>
      </c>
      <c r="B110" s="8">
        <v>100</v>
      </c>
      <c r="C110" s="19" t="str">
        <f t="shared" si="13"/>
        <v>(257)</v>
      </c>
      <c r="D110" s="43">
        <f t="shared" si="9"/>
        <v>1.0414148030000001</v>
      </c>
      <c r="E110" s="10">
        <v>1.3</v>
      </c>
      <c r="F110" s="22" t="s">
        <v>93</v>
      </c>
      <c r="G110" s="11"/>
      <c r="H110" s="14"/>
      <c r="I110" s="13"/>
      <c r="J110" s="25" t="s">
        <v>473</v>
      </c>
      <c r="K110" s="47">
        <v>1527</v>
      </c>
      <c r="L110" s="47"/>
      <c r="N110" s="43">
        <v>6.5</v>
      </c>
      <c r="O110" s="29" t="s">
        <v>126</v>
      </c>
      <c r="P110" s="29"/>
      <c r="Q110" s="29"/>
      <c r="R110" s="11"/>
      <c r="S110" s="4">
        <f t="shared" si="10"/>
        <v>100</v>
      </c>
      <c r="T110" s="9" t="str">
        <f t="shared" si="11"/>
        <v>Fm</v>
      </c>
    </row>
    <row r="111" spans="1:20" x14ac:dyDescent="0.25">
      <c r="A111" s="9" t="s">
        <v>96</v>
      </c>
      <c r="B111" s="8">
        <v>101</v>
      </c>
      <c r="C111" s="19" t="str">
        <f t="shared" si="13"/>
        <v>(258)</v>
      </c>
      <c r="D111" s="43">
        <f t="shared" si="9"/>
        <v>1.0542322159600002</v>
      </c>
      <c r="E111" s="10">
        <v>1.3</v>
      </c>
      <c r="F111" s="22" t="s">
        <v>96</v>
      </c>
      <c r="G111" s="11"/>
      <c r="H111" s="14"/>
      <c r="I111" s="13"/>
      <c r="J111" s="25" t="s">
        <v>474</v>
      </c>
      <c r="K111" s="47">
        <v>827</v>
      </c>
      <c r="L111" s="47"/>
      <c r="N111" s="43">
        <v>6.58</v>
      </c>
      <c r="O111" s="29" t="s">
        <v>122</v>
      </c>
      <c r="P111" s="29"/>
      <c r="Q111" s="29"/>
      <c r="R111" s="11"/>
      <c r="S111" s="4">
        <f t="shared" si="10"/>
        <v>101</v>
      </c>
      <c r="T111" s="9" t="str">
        <f t="shared" si="11"/>
        <v>Md</v>
      </c>
    </row>
    <row r="112" spans="1:20" x14ac:dyDescent="0.25">
      <c r="A112" s="9" t="s">
        <v>97</v>
      </c>
      <c r="B112" s="8">
        <v>102</v>
      </c>
      <c r="C112" s="19" t="str">
        <f t="shared" si="13"/>
        <v>(259)</v>
      </c>
      <c r="D112" s="43">
        <f t="shared" si="9"/>
        <v>1.0654474523000002</v>
      </c>
      <c r="E112" s="10">
        <v>1.3</v>
      </c>
      <c r="F112" s="22" t="s">
        <v>97</v>
      </c>
      <c r="G112" s="11"/>
      <c r="H112" s="14"/>
      <c r="I112" s="13"/>
      <c r="J112" s="25" t="s">
        <v>475</v>
      </c>
      <c r="K112" s="47">
        <v>827</v>
      </c>
      <c r="L112" s="47"/>
      <c r="N112" s="43">
        <v>6.65</v>
      </c>
      <c r="O112" s="29" t="s">
        <v>121</v>
      </c>
      <c r="P112" s="29"/>
      <c r="Q112" s="29"/>
      <c r="R112" s="11"/>
      <c r="S112" s="4">
        <f t="shared" si="10"/>
        <v>102</v>
      </c>
      <c r="T112" s="9" t="str">
        <f t="shared" si="11"/>
        <v>No</v>
      </c>
    </row>
    <row r="113" spans="1:20" x14ac:dyDescent="0.25">
      <c r="A113" s="9" t="s">
        <v>98</v>
      </c>
      <c r="B113" s="8">
        <v>103</v>
      </c>
      <c r="C113" s="19" t="str">
        <f t="shared" si="13"/>
        <v>(266)</v>
      </c>
      <c r="D113" s="43">
        <f t="shared" si="9"/>
        <v>0.78506654380000007</v>
      </c>
      <c r="E113" s="10"/>
      <c r="F113" s="22" t="s">
        <v>98</v>
      </c>
      <c r="G113" s="11"/>
      <c r="H113" s="14"/>
      <c r="I113" s="13"/>
      <c r="J113" s="25" t="s">
        <v>476</v>
      </c>
      <c r="K113" s="47">
        <v>1627</v>
      </c>
      <c r="L113" s="47"/>
      <c r="N113" s="44">
        <v>4.9000000000000004</v>
      </c>
      <c r="O113" s="29" t="s">
        <v>263</v>
      </c>
      <c r="P113" s="29"/>
      <c r="Q113" s="29"/>
      <c r="R113" s="11"/>
      <c r="S113" s="4">
        <f t="shared" si="10"/>
        <v>103</v>
      </c>
      <c r="T113" s="9" t="str">
        <f t="shared" si="11"/>
        <v>Lr</v>
      </c>
    </row>
    <row r="114" spans="1:20" x14ac:dyDescent="0.25">
      <c r="A114" s="9" t="s">
        <v>99</v>
      </c>
      <c r="B114" s="8">
        <v>104</v>
      </c>
      <c r="C114" s="19" t="str">
        <f t="shared" si="13"/>
        <v>(267)</v>
      </c>
      <c r="D114" s="43">
        <f t="shared" si="9"/>
        <v>0.96130597200000012</v>
      </c>
      <c r="E114" s="10"/>
      <c r="F114" s="22" t="s">
        <v>99</v>
      </c>
      <c r="G114" s="11"/>
      <c r="H114" s="18"/>
      <c r="I114" s="13"/>
      <c r="J114" s="25" t="s">
        <v>477</v>
      </c>
      <c r="K114" s="47"/>
      <c r="L114" s="47"/>
      <c r="N114" s="44">
        <v>6</v>
      </c>
      <c r="O114" s="29" t="s">
        <v>155</v>
      </c>
      <c r="P114" s="29"/>
      <c r="Q114" s="29"/>
      <c r="R114" s="11"/>
      <c r="S114" s="4">
        <f t="shared" si="10"/>
        <v>104</v>
      </c>
      <c r="T114" s="9" t="str">
        <f t="shared" si="11"/>
        <v>Rf</v>
      </c>
    </row>
    <row r="115" spans="1:20" x14ac:dyDescent="0.25">
      <c r="A115" s="9" t="s">
        <v>100</v>
      </c>
      <c r="B115" s="8">
        <v>105</v>
      </c>
      <c r="C115" s="19" t="str">
        <f t="shared" si="13"/>
        <v>(268)</v>
      </c>
      <c r="D115" s="43"/>
      <c r="E115" s="10"/>
      <c r="F115" s="22" t="s">
        <v>100</v>
      </c>
      <c r="G115" s="11"/>
      <c r="H115" s="18"/>
      <c r="I115" s="13"/>
      <c r="J115" s="25" t="s">
        <v>478</v>
      </c>
      <c r="K115" s="47"/>
      <c r="L115" s="47"/>
      <c r="N115" s="44"/>
      <c r="O115" s="29" t="s">
        <v>127</v>
      </c>
      <c r="P115" s="29"/>
      <c r="Q115" s="29"/>
      <c r="R115" s="11"/>
      <c r="S115" s="4">
        <f t="shared" si="10"/>
        <v>105</v>
      </c>
      <c r="T115" s="9" t="str">
        <f t="shared" si="11"/>
        <v>Db</v>
      </c>
    </row>
    <row r="116" spans="1:20" x14ac:dyDescent="0.25">
      <c r="A116" s="9" t="s">
        <v>101</v>
      </c>
      <c r="B116" s="8">
        <v>106</v>
      </c>
      <c r="C116" s="19" t="str">
        <f t="shared" si="13"/>
        <v>(269)</v>
      </c>
      <c r="D116" s="43"/>
      <c r="E116" s="10"/>
      <c r="F116" s="22" t="s">
        <v>101</v>
      </c>
      <c r="G116" s="11"/>
      <c r="H116" s="18"/>
      <c r="I116" s="13"/>
      <c r="J116" s="25" t="s">
        <v>479</v>
      </c>
      <c r="K116" s="47"/>
      <c r="L116" s="47"/>
      <c r="N116" s="44"/>
      <c r="O116" s="29" t="s">
        <v>333</v>
      </c>
      <c r="P116" s="29"/>
      <c r="Q116" s="29"/>
      <c r="R116" s="11"/>
      <c r="S116" s="4">
        <f t="shared" si="10"/>
        <v>106</v>
      </c>
      <c r="T116" s="9" t="str">
        <f t="shared" si="11"/>
        <v>Sg</v>
      </c>
    </row>
    <row r="117" spans="1:20" x14ac:dyDescent="0.25">
      <c r="A117" s="9" t="s">
        <v>102</v>
      </c>
      <c r="B117" s="8">
        <v>107</v>
      </c>
      <c r="C117" s="19" t="str">
        <f t="shared" si="13"/>
        <v>(270)</v>
      </c>
      <c r="D117" s="43"/>
      <c r="E117" s="10"/>
      <c r="F117" s="22" t="s">
        <v>102</v>
      </c>
      <c r="G117" s="11"/>
      <c r="H117" s="18"/>
      <c r="I117" s="13"/>
      <c r="J117" s="25" t="s">
        <v>480</v>
      </c>
      <c r="K117" s="47"/>
      <c r="L117" s="47"/>
      <c r="N117" s="44"/>
      <c r="O117" s="29" t="s">
        <v>128</v>
      </c>
      <c r="P117" s="29"/>
      <c r="Q117" s="29"/>
      <c r="R117" s="11"/>
      <c r="S117" s="4">
        <f t="shared" si="10"/>
        <v>107</v>
      </c>
      <c r="T117" s="9" t="str">
        <f t="shared" si="11"/>
        <v>Bh</v>
      </c>
    </row>
    <row r="118" spans="1:20" x14ac:dyDescent="0.25">
      <c r="A118" s="9" t="s">
        <v>103</v>
      </c>
      <c r="B118" s="8">
        <v>108</v>
      </c>
      <c r="C118" s="19" t="str">
        <f t="shared" si="13"/>
        <v>(277)</v>
      </c>
      <c r="D118" s="43"/>
      <c r="E118" s="10"/>
      <c r="F118" s="22" t="s">
        <v>103</v>
      </c>
      <c r="G118" s="11"/>
      <c r="H118" s="18"/>
      <c r="I118" s="13"/>
      <c r="J118" s="25" t="s">
        <v>481</v>
      </c>
      <c r="K118" s="47"/>
      <c r="L118" s="47"/>
      <c r="N118" s="44"/>
      <c r="O118" s="29" t="s">
        <v>377</v>
      </c>
      <c r="P118" s="29"/>
      <c r="Q118" s="29"/>
      <c r="R118" s="11"/>
      <c r="S118" s="4">
        <f t="shared" si="10"/>
        <v>108</v>
      </c>
      <c r="T118" s="9" t="str">
        <f t="shared" si="11"/>
        <v>Hs</v>
      </c>
    </row>
    <row r="119" spans="1:20" x14ac:dyDescent="0.25">
      <c r="A119" s="9" t="s">
        <v>104</v>
      </c>
      <c r="B119" s="8">
        <v>109</v>
      </c>
      <c r="C119" s="19" t="str">
        <f t="shared" si="13"/>
        <v>(278)</v>
      </c>
      <c r="D119" s="43"/>
      <c r="E119" s="10"/>
      <c r="F119" s="22" t="s">
        <v>104</v>
      </c>
      <c r="G119" s="11"/>
      <c r="H119" s="18"/>
      <c r="I119" s="13"/>
      <c r="J119" s="25" t="s">
        <v>482</v>
      </c>
      <c r="K119" s="47"/>
      <c r="L119" s="47"/>
      <c r="N119" s="44"/>
      <c r="O119" s="29" t="s">
        <v>375</v>
      </c>
      <c r="P119" s="29"/>
      <c r="Q119" s="29"/>
      <c r="R119" s="11"/>
      <c r="S119" s="4">
        <f t="shared" si="10"/>
        <v>109</v>
      </c>
      <c r="T119" s="9" t="str">
        <f t="shared" si="11"/>
        <v>Mt</v>
      </c>
    </row>
    <row r="120" spans="1:20" x14ac:dyDescent="0.25">
      <c r="A120" s="9" t="s">
        <v>94</v>
      </c>
      <c r="B120" s="8">
        <v>110</v>
      </c>
      <c r="C120" s="19" t="str">
        <f t="shared" si="13"/>
        <v>(281)</v>
      </c>
      <c r="D120" s="43"/>
      <c r="E120" s="10"/>
      <c r="F120" s="22" t="s">
        <v>94</v>
      </c>
      <c r="G120" s="11"/>
      <c r="H120" s="18"/>
      <c r="I120" s="13"/>
      <c r="J120" s="25" t="s">
        <v>483</v>
      </c>
      <c r="K120" s="47"/>
      <c r="L120" s="47"/>
      <c r="N120" s="44"/>
      <c r="O120" s="29" t="s">
        <v>129</v>
      </c>
      <c r="P120" s="29"/>
      <c r="Q120" s="29"/>
      <c r="R120" s="11"/>
      <c r="S120" s="4">
        <f t="shared" si="10"/>
        <v>110</v>
      </c>
      <c r="T120" s="9" t="str">
        <f t="shared" si="11"/>
        <v>Ds</v>
      </c>
    </row>
    <row r="121" spans="1:20" x14ac:dyDescent="0.25">
      <c r="A121" s="15" t="s">
        <v>95</v>
      </c>
      <c r="B121" s="8">
        <v>111</v>
      </c>
      <c r="C121" s="19" t="str">
        <f t="shared" si="13"/>
        <v>(282)</v>
      </c>
      <c r="D121" s="43"/>
      <c r="E121" s="10"/>
      <c r="F121" s="22" t="s">
        <v>95</v>
      </c>
      <c r="G121" s="11"/>
      <c r="H121" s="18"/>
      <c r="I121" s="13"/>
      <c r="J121" s="25" t="s">
        <v>484</v>
      </c>
      <c r="K121" s="47"/>
      <c r="L121" s="47"/>
      <c r="N121" s="44"/>
      <c r="O121" s="29" t="s">
        <v>264</v>
      </c>
      <c r="P121" s="29"/>
      <c r="Q121" s="29"/>
      <c r="R121" s="11"/>
      <c r="S121" s="4">
        <f t="shared" si="10"/>
        <v>111</v>
      </c>
      <c r="T121" s="9" t="str">
        <f t="shared" si="11"/>
        <v>Rg</v>
      </c>
    </row>
    <row r="122" spans="1:20" x14ac:dyDescent="0.25">
      <c r="A122" s="15" t="s">
        <v>105</v>
      </c>
      <c r="B122" s="8">
        <v>112</v>
      </c>
      <c r="C122" s="19" t="str">
        <f t="shared" si="13"/>
        <v>(285)</v>
      </c>
      <c r="D122" s="43"/>
      <c r="E122" s="10"/>
      <c r="F122" s="22" t="s">
        <v>105</v>
      </c>
      <c r="G122" s="11"/>
      <c r="H122" s="18"/>
      <c r="I122" s="13"/>
      <c r="J122" s="25" t="s">
        <v>485</v>
      </c>
      <c r="K122" s="47"/>
      <c r="L122" s="47"/>
      <c r="N122" s="44"/>
      <c r="O122" s="29" t="s">
        <v>130</v>
      </c>
      <c r="P122" s="29"/>
      <c r="Q122" s="29"/>
      <c r="R122" s="11"/>
      <c r="S122" s="4">
        <f t="shared" si="10"/>
        <v>112</v>
      </c>
      <c r="T122" s="9" t="str">
        <f t="shared" si="11"/>
        <v>Cn</v>
      </c>
    </row>
    <row r="123" spans="1:20" x14ac:dyDescent="0.25">
      <c r="A123" s="15" t="s">
        <v>259</v>
      </c>
      <c r="B123" s="8">
        <v>113</v>
      </c>
      <c r="C123" s="19" t="str">
        <f t="shared" si="13"/>
        <v>(286)</v>
      </c>
      <c r="D123" s="43"/>
      <c r="E123" s="10"/>
      <c r="F123" s="38"/>
      <c r="G123" s="11"/>
      <c r="H123" s="18"/>
      <c r="I123" s="13"/>
      <c r="J123" s="39" t="s">
        <v>486</v>
      </c>
      <c r="K123" s="47"/>
      <c r="L123" s="47"/>
      <c r="N123" s="44"/>
      <c r="O123" s="29" t="s">
        <v>156</v>
      </c>
      <c r="P123" s="29"/>
      <c r="Q123" s="29"/>
      <c r="R123" s="11"/>
      <c r="S123" s="4">
        <f t="shared" si="10"/>
        <v>113</v>
      </c>
      <c r="T123" s="9" t="str">
        <f t="shared" si="11"/>
        <v>Nh</v>
      </c>
    </row>
    <row r="124" spans="1:20" x14ac:dyDescent="0.25">
      <c r="A124" s="15" t="s">
        <v>106</v>
      </c>
      <c r="B124" s="8">
        <v>114</v>
      </c>
      <c r="C124" s="19" t="str">
        <f t="shared" si="13"/>
        <v>(289)</v>
      </c>
      <c r="D124" s="43"/>
      <c r="E124" s="21"/>
      <c r="F124" s="38"/>
      <c r="G124" s="11"/>
      <c r="H124" s="18"/>
      <c r="I124" s="13"/>
      <c r="J124" s="39" t="s">
        <v>487</v>
      </c>
      <c r="K124" s="47"/>
      <c r="L124" s="47"/>
      <c r="N124" s="44"/>
      <c r="O124" s="29" t="s">
        <v>376</v>
      </c>
      <c r="P124" s="29"/>
      <c r="Q124" s="29"/>
      <c r="R124" s="11"/>
      <c r="S124" s="4">
        <f t="shared" si="10"/>
        <v>114</v>
      </c>
      <c r="T124" s="9" t="str">
        <f t="shared" si="11"/>
        <v>Fl</v>
      </c>
    </row>
    <row r="125" spans="1:20" x14ac:dyDescent="0.25">
      <c r="A125" s="15" t="s">
        <v>260</v>
      </c>
      <c r="B125" s="8">
        <v>115</v>
      </c>
      <c r="C125" s="19" t="str">
        <f t="shared" si="13"/>
        <v>(290)</v>
      </c>
      <c r="D125" s="43"/>
      <c r="E125" s="21"/>
      <c r="F125" s="38"/>
      <c r="G125" s="11"/>
      <c r="H125" s="18"/>
      <c r="I125" s="13"/>
      <c r="J125" s="39" t="s">
        <v>488</v>
      </c>
      <c r="K125" s="47"/>
      <c r="L125" s="47"/>
      <c r="N125" s="44"/>
      <c r="O125" s="29" t="s">
        <v>265</v>
      </c>
      <c r="P125" s="29"/>
      <c r="Q125" s="29"/>
      <c r="R125" s="11"/>
      <c r="S125" s="4">
        <f t="shared" si="10"/>
        <v>115</v>
      </c>
      <c r="T125" s="9" t="str">
        <f t="shared" si="11"/>
        <v>Mc</v>
      </c>
    </row>
    <row r="126" spans="1:20" x14ac:dyDescent="0.25">
      <c r="A126" s="15" t="s">
        <v>107</v>
      </c>
      <c r="B126" s="8">
        <v>116</v>
      </c>
      <c r="C126" s="19" t="str">
        <f t="shared" si="13"/>
        <v>(293)</v>
      </c>
      <c r="D126" s="43"/>
      <c r="E126" s="21"/>
      <c r="F126" s="38"/>
      <c r="G126" s="11"/>
      <c r="H126" s="18"/>
      <c r="I126" s="13"/>
      <c r="J126" s="39" t="s">
        <v>489</v>
      </c>
      <c r="K126" s="47"/>
      <c r="L126" s="47"/>
      <c r="N126" s="44"/>
      <c r="O126" s="29" t="s">
        <v>131</v>
      </c>
      <c r="P126" s="29"/>
      <c r="Q126" s="29"/>
      <c r="R126" s="11"/>
      <c r="S126" s="4">
        <f t="shared" si="10"/>
        <v>116</v>
      </c>
      <c r="T126" s="9" t="str">
        <f t="shared" si="11"/>
        <v>Lv</v>
      </c>
    </row>
    <row r="127" spans="1:20" x14ac:dyDescent="0.25">
      <c r="A127" s="15" t="s">
        <v>261</v>
      </c>
      <c r="B127" s="8">
        <v>117</v>
      </c>
      <c r="C127" s="19" t="str">
        <f>O127</f>
        <v>(294)</v>
      </c>
      <c r="D127" s="43"/>
      <c r="E127" s="21"/>
      <c r="F127" s="38"/>
      <c r="G127" s="11"/>
      <c r="H127" s="18"/>
      <c r="I127" s="13"/>
      <c r="J127" s="39" t="s">
        <v>490</v>
      </c>
      <c r="K127" s="47"/>
      <c r="L127" s="47"/>
      <c r="N127" s="44"/>
      <c r="O127" s="29" t="s">
        <v>157</v>
      </c>
      <c r="P127" s="29"/>
      <c r="Q127" s="29"/>
      <c r="R127" s="11"/>
      <c r="S127" s="4">
        <f t="shared" si="10"/>
        <v>117</v>
      </c>
      <c r="T127" s="9" t="str">
        <f t="shared" si="11"/>
        <v>Ts</v>
      </c>
    </row>
    <row r="128" spans="1:20" x14ac:dyDescent="0.25">
      <c r="A128" s="15" t="s">
        <v>262</v>
      </c>
      <c r="B128" s="8">
        <v>118</v>
      </c>
      <c r="C128" s="19" t="str">
        <f>O128</f>
        <v>(294)</v>
      </c>
      <c r="D128" s="43"/>
      <c r="E128" s="21"/>
      <c r="F128" s="38"/>
      <c r="G128" s="11"/>
      <c r="H128" s="18"/>
      <c r="I128" s="13"/>
      <c r="J128" s="39" t="s">
        <v>491</v>
      </c>
      <c r="K128" s="47"/>
      <c r="L128" s="47"/>
      <c r="N128" s="44"/>
      <c r="O128" s="29" t="s">
        <v>157</v>
      </c>
      <c r="P128" s="29"/>
      <c r="Q128" s="29"/>
      <c r="R128" s="11"/>
      <c r="S128" s="4">
        <f t="shared" si="10"/>
        <v>118</v>
      </c>
      <c r="T128" s="9" t="str">
        <f t="shared" si="11"/>
        <v>Og</v>
      </c>
    </row>
    <row r="129" spans="1:10" x14ac:dyDescent="0.25">
      <c r="A129" s="45"/>
    </row>
    <row r="131" spans="1:10" x14ac:dyDescent="0.25">
      <c r="C131" s="1"/>
      <c r="D131" s="1"/>
    </row>
    <row r="132" spans="1:10" x14ac:dyDescent="0.25">
      <c r="C132" s="1"/>
      <c r="D132" s="1"/>
    </row>
    <row r="133" spans="1:10" x14ac:dyDescent="0.25">
      <c r="C133"/>
      <c r="D133" s="46"/>
      <c r="E133"/>
      <c r="F133"/>
      <c r="H133"/>
      <c r="I133"/>
      <c r="J133"/>
    </row>
    <row r="134" spans="1:10" x14ac:dyDescent="0.25">
      <c r="C134"/>
      <c r="D134" s="46"/>
      <c r="E134"/>
      <c r="F134"/>
      <c r="H134"/>
      <c r="I134"/>
      <c r="J134"/>
    </row>
    <row r="135" spans="1:10" x14ac:dyDescent="0.25">
      <c r="C135"/>
      <c r="D135" s="46"/>
      <c r="E135"/>
      <c r="F135"/>
      <c r="H135"/>
      <c r="I135"/>
      <c r="J135"/>
    </row>
    <row r="136" spans="1:10" x14ac:dyDescent="0.25">
      <c r="C136"/>
      <c r="D136" s="46"/>
      <c r="E136"/>
      <c r="F136"/>
      <c r="H136"/>
      <c r="I136"/>
      <c r="J136"/>
    </row>
    <row r="137" spans="1:10" x14ac:dyDescent="0.25">
      <c r="C137"/>
      <c r="D137" s="46"/>
      <c r="E137"/>
      <c r="F137"/>
      <c r="H137"/>
      <c r="I137"/>
      <c r="J137"/>
    </row>
    <row r="138" spans="1:10" x14ac:dyDescent="0.25">
      <c r="C138"/>
      <c r="D138" s="46"/>
      <c r="E138"/>
      <c r="F138"/>
      <c r="H138"/>
      <c r="I138"/>
      <c r="J138"/>
    </row>
    <row r="139" spans="1:10" x14ac:dyDescent="0.25">
      <c r="C139"/>
      <c r="D139" s="46"/>
      <c r="E139"/>
      <c r="F139"/>
      <c r="H139"/>
      <c r="I139"/>
      <c r="J139"/>
    </row>
    <row r="140" spans="1:10" x14ac:dyDescent="0.25">
      <c r="C140"/>
      <c r="D140" s="46"/>
      <c r="E140"/>
      <c r="F140"/>
      <c r="H140"/>
      <c r="I140"/>
      <c r="J140"/>
    </row>
    <row r="141" spans="1:10" x14ac:dyDescent="0.25">
      <c r="C141"/>
      <c r="D141" s="46"/>
      <c r="E141"/>
      <c r="F141"/>
      <c r="H141"/>
      <c r="I141"/>
      <c r="J141"/>
    </row>
    <row r="142" spans="1:10" x14ac:dyDescent="0.25">
      <c r="C142"/>
      <c r="D142" s="46"/>
      <c r="E142"/>
      <c r="F142"/>
      <c r="H142"/>
      <c r="I142"/>
      <c r="J142"/>
    </row>
    <row r="143" spans="1:10" x14ac:dyDescent="0.25">
      <c r="C143"/>
      <c r="D143" s="46"/>
      <c r="E143"/>
      <c r="F143"/>
      <c r="H143"/>
      <c r="I143"/>
      <c r="J143"/>
    </row>
    <row r="144" spans="1:10" x14ac:dyDescent="0.25">
      <c r="C144"/>
      <c r="D144" s="46"/>
      <c r="E144"/>
      <c r="F144"/>
      <c r="H144"/>
      <c r="I144"/>
      <c r="J144"/>
    </row>
    <row r="145" spans="3:10" x14ac:dyDescent="0.25">
      <c r="C145"/>
      <c r="D145" s="46"/>
      <c r="E145"/>
      <c r="F145"/>
      <c r="H145"/>
      <c r="I145"/>
      <c r="J145"/>
    </row>
    <row r="146" spans="3:10" x14ac:dyDescent="0.25">
      <c r="C146"/>
      <c r="D146" s="46"/>
      <c r="E146"/>
      <c r="F146"/>
      <c r="H146"/>
      <c r="I146"/>
      <c r="J146"/>
    </row>
    <row r="147" spans="3:10" x14ac:dyDescent="0.25">
      <c r="C147"/>
      <c r="D147" s="46"/>
      <c r="E147"/>
      <c r="F147"/>
      <c r="H147"/>
      <c r="I147"/>
      <c r="J147"/>
    </row>
    <row r="148" spans="3:10" x14ac:dyDescent="0.25">
      <c r="C148"/>
      <c r="D148" s="46"/>
      <c r="E148"/>
      <c r="F148"/>
      <c r="H148"/>
      <c r="I148"/>
      <c r="J148"/>
    </row>
    <row r="149" spans="3:10" x14ac:dyDescent="0.25">
      <c r="C149"/>
      <c r="D149" s="46"/>
      <c r="E149"/>
      <c r="F149"/>
      <c r="H149"/>
      <c r="I149"/>
      <c r="J149"/>
    </row>
    <row r="150" spans="3:10" x14ac:dyDescent="0.25">
      <c r="C150"/>
      <c r="D150" s="46"/>
      <c r="E150"/>
      <c r="F150"/>
      <c r="H150"/>
      <c r="I150"/>
      <c r="J150"/>
    </row>
    <row r="151" spans="3:10" x14ac:dyDescent="0.25">
      <c r="C151"/>
      <c r="D151" s="46"/>
      <c r="E151"/>
      <c r="F151"/>
      <c r="H151"/>
      <c r="I151"/>
      <c r="J151"/>
    </row>
    <row r="152" spans="3:10" x14ac:dyDescent="0.25">
      <c r="C152"/>
      <c r="D152" s="46"/>
      <c r="E152"/>
      <c r="F152"/>
      <c r="H152"/>
      <c r="I152"/>
      <c r="J152"/>
    </row>
    <row r="153" spans="3:10" x14ac:dyDescent="0.25">
      <c r="C153"/>
      <c r="D153" s="46"/>
      <c r="E153"/>
      <c r="F153"/>
      <c r="H153"/>
      <c r="I153"/>
      <c r="J153"/>
    </row>
    <row r="154" spans="3:10" x14ac:dyDescent="0.25">
      <c r="C154"/>
      <c r="D154" s="46"/>
      <c r="E154"/>
      <c r="F154"/>
      <c r="H154"/>
      <c r="I154"/>
      <c r="J154"/>
    </row>
    <row r="155" spans="3:10" x14ac:dyDescent="0.25">
      <c r="C155"/>
      <c r="D155" s="46"/>
      <c r="E155"/>
      <c r="F155"/>
      <c r="H155"/>
      <c r="I155"/>
      <c r="J155"/>
    </row>
    <row r="156" spans="3:10" x14ac:dyDescent="0.25">
      <c r="C156"/>
      <c r="D156" s="46"/>
      <c r="E156"/>
      <c r="F156"/>
      <c r="H156"/>
      <c r="I156"/>
      <c r="J156"/>
    </row>
    <row r="157" spans="3:10" x14ac:dyDescent="0.25">
      <c r="C157"/>
      <c r="D157" s="46"/>
      <c r="E157"/>
      <c r="F157"/>
      <c r="H157"/>
      <c r="I157"/>
      <c r="J157"/>
    </row>
    <row r="158" spans="3:10" x14ac:dyDescent="0.25">
      <c r="C158"/>
      <c r="D158" s="46"/>
      <c r="E158"/>
      <c r="F158"/>
      <c r="H158"/>
      <c r="I158"/>
      <c r="J158"/>
    </row>
    <row r="159" spans="3:10" x14ac:dyDescent="0.25">
      <c r="C159"/>
      <c r="D159" s="46"/>
      <c r="E159"/>
      <c r="F159"/>
      <c r="H159"/>
      <c r="I159"/>
      <c r="J159"/>
    </row>
    <row r="160" spans="3:10" x14ac:dyDescent="0.25">
      <c r="C160"/>
      <c r="D160" s="46"/>
      <c r="E160"/>
      <c r="F160"/>
      <c r="H160"/>
      <c r="I160"/>
      <c r="J160"/>
    </row>
    <row r="161" spans="3:10" x14ac:dyDescent="0.25">
      <c r="C161"/>
      <c r="D161" s="46"/>
      <c r="E161"/>
      <c r="F161"/>
      <c r="H161"/>
      <c r="I161"/>
      <c r="J161"/>
    </row>
    <row r="162" spans="3:10" x14ac:dyDescent="0.25">
      <c r="C162"/>
      <c r="D162" s="46"/>
      <c r="E162"/>
      <c r="F162"/>
      <c r="H162"/>
      <c r="I162"/>
      <c r="J162"/>
    </row>
    <row r="163" spans="3:10" x14ac:dyDescent="0.25">
      <c r="C163"/>
      <c r="D163" s="46"/>
      <c r="E163"/>
      <c r="F163"/>
      <c r="H163"/>
      <c r="I163"/>
      <c r="J163"/>
    </row>
    <row r="164" spans="3:10" x14ac:dyDescent="0.25">
      <c r="C164"/>
      <c r="D164" s="46"/>
      <c r="E164"/>
      <c r="F164"/>
      <c r="H164"/>
      <c r="I164"/>
      <c r="J164"/>
    </row>
    <row r="165" spans="3:10" x14ac:dyDescent="0.25">
      <c r="C165"/>
      <c r="D165" s="46"/>
      <c r="E165"/>
      <c r="F165"/>
      <c r="H165"/>
      <c r="I165"/>
      <c r="J165"/>
    </row>
    <row r="166" spans="3:10" x14ac:dyDescent="0.25">
      <c r="C166"/>
      <c r="D166" s="46"/>
      <c r="E166"/>
      <c r="F166"/>
      <c r="H166"/>
      <c r="I166"/>
      <c r="J166"/>
    </row>
    <row r="167" spans="3:10" x14ac:dyDescent="0.25">
      <c r="C167"/>
      <c r="D167" s="46"/>
      <c r="E167"/>
      <c r="F167"/>
      <c r="H167"/>
      <c r="I167"/>
      <c r="J167"/>
    </row>
    <row r="168" spans="3:10" x14ac:dyDescent="0.25">
      <c r="C168"/>
      <c r="D168" s="46"/>
      <c r="E168"/>
      <c r="F168"/>
      <c r="H168"/>
      <c r="I168"/>
      <c r="J168"/>
    </row>
    <row r="169" spans="3:10" x14ac:dyDescent="0.25">
      <c r="C169"/>
      <c r="D169" s="46"/>
      <c r="E169"/>
      <c r="F169"/>
      <c r="H169"/>
      <c r="I169"/>
      <c r="J169"/>
    </row>
    <row r="170" spans="3:10" x14ac:dyDescent="0.25">
      <c r="C170"/>
      <c r="D170" s="46"/>
      <c r="E170"/>
      <c r="F170"/>
      <c r="H170"/>
      <c r="I170"/>
      <c r="J170"/>
    </row>
  </sheetData>
  <mergeCells count="2">
    <mergeCell ref="N1:T1"/>
    <mergeCell ref="A1:L1"/>
  </mergeCells>
  <phoneticPr fontId="7" type="noConversion"/>
  <pageMargins left="0.39370078740157483" right="0.39370078740157483" top="0.39370078740157483" bottom="0.78740157480314965" header="0.31496062992125984" footer="0.31496062992125984"/>
  <pageSetup paperSize="8" scale="65" fitToHeight="0" orientation="landscape" r:id="rId1"/>
  <headerFooter>
    <oddFooter>&amp;L© Ernst Klett Verlag, Stuttgart 2025&amp;CPSE&amp;X3&amp;X - Das Periodensystem der Elemente in drei Ebenen&amp;R&amp;P</oddFooter>
  </headerFooter>
  <ignoredErrors>
    <ignoredError sqref="P24 P64 Q65:Q88 P45 O71 O11:P11 P13 P15 Q51 Q5:Q7 Q9 Q16:Q18 Q22:Q23 Q26 Q28:Q36 Q38:Q43 Q46:Q49 Q90:Q100 O94:O113 O39:O40 Q21 Q102:Q107 O114:O115 O128 Q52:Q61 O52 O3:O8 O12 O14:O20 O23:O26 O28 O30:O32 O34:O35 O116:O117 O37 O46 O48 O50:O51 O54 O42 O56:O59 O62 O61 O63:O64 O65:O69 O120:O123 O76 O73:O75 O77:O85 O87:O93 O124:O127 O118:O119" numberStoredAsText="1"/>
    <ignoredError sqref="R13 C16 C52 H71 H52 C7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1"/>
  <sheetViews>
    <sheetView showRuler="0" view="pageLayout" zoomScale="100" zoomScaleNormal="100" zoomScalePageLayoutView="86" workbookViewId="0"/>
  </sheetViews>
  <sheetFormatPr baseColWidth="10" defaultRowHeight="15" x14ac:dyDescent="0.25"/>
  <cols>
    <col min="1" max="1" width="33.140625" style="49" customWidth="1"/>
    <col min="2" max="2" width="70.5703125" style="49" customWidth="1"/>
    <col min="3" max="3" width="82.5703125" style="49" customWidth="1"/>
    <col min="4" max="16384" width="11.42578125" style="49"/>
  </cols>
  <sheetData>
    <row r="1" spans="1:3" ht="32.25" customHeight="1" x14ac:dyDescent="0.25">
      <c r="A1" s="51" t="s">
        <v>278</v>
      </c>
    </row>
    <row r="2" spans="1:3" ht="20.25" customHeight="1" x14ac:dyDescent="0.25">
      <c r="A2" s="28" t="s">
        <v>287</v>
      </c>
      <c r="B2" s="52" t="s">
        <v>288</v>
      </c>
      <c r="C2" s="52" t="s">
        <v>289</v>
      </c>
    </row>
    <row r="3" spans="1:3" ht="56.25" customHeight="1" x14ac:dyDescent="0.25">
      <c r="A3" s="53" t="s">
        <v>358</v>
      </c>
      <c r="B3" s="50" t="s">
        <v>360</v>
      </c>
      <c r="C3" s="50" t="s">
        <v>361</v>
      </c>
    </row>
    <row r="4" spans="1:3" ht="28.5" customHeight="1" x14ac:dyDescent="0.25">
      <c r="A4" s="53" t="s">
        <v>357</v>
      </c>
      <c r="B4" s="50" t="s">
        <v>359</v>
      </c>
      <c r="C4" s="50"/>
    </row>
    <row r="5" spans="1:3" ht="72" customHeight="1" x14ac:dyDescent="0.25">
      <c r="A5" s="53" t="s">
        <v>277</v>
      </c>
      <c r="B5" s="50" t="s">
        <v>307</v>
      </c>
      <c r="C5" s="50" t="s">
        <v>290</v>
      </c>
    </row>
    <row r="6" spans="1:3" ht="43.5" customHeight="1" x14ac:dyDescent="0.25">
      <c r="A6" s="53" t="s">
        <v>298</v>
      </c>
      <c r="B6" s="50" t="s">
        <v>281</v>
      </c>
      <c r="C6" s="50"/>
    </row>
    <row r="7" spans="1:3" ht="141.75" customHeight="1" x14ac:dyDescent="0.25">
      <c r="A7" s="54" t="s">
        <v>280</v>
      </c>
      <c r="B7" s="50" t="s">
        <v>292</v>
      </c>
      <c r="C7" s="50" t="s">
        <v>291</v>
      </c>
    </row>
    <row r="8" spans="1:3" ht="267" customHeight="1" x14ac:dyDescent="0.25">
      <c r="A8" s="50" t="s">
        <v>282</v>
      </c>
      <c r="B8" s="28" t="s">
        <v>379</v>
      </c>
      <c r="C8" s="50" t="s">
        <v>299</v>
      </c>
    </row>
    <row r="9" spans="1:3" ht="54.75" customHeight="1" x14ac:dyDescent="0.25">
      <c r="A9" s="50" t="s">
        <v>493</v>
      </c>
      <c r="B9" s="50" t="s">
        <v>293</v>
      </c>
      <c r="C9" s="50"/>
    </row>
    <row r="10" spans="1:3" ht="51.75" customHeight="1" x14ac:dyDescent="0.25">
      <c r="A10" s="50" t="s">
        <v>283</v>
      </c>
      <c r="B10" s="50" t="s">
        <v>378</v>
      </c>
      <c r="C10" s="50"/>
    </row>
    <row r="11" spans="1:3" ht="26.25" customHeight="1" x14ac:dyDescent="0.25">
      <c r="A11" s="50" t="s">
        <v>285</v>
      </c>
      <c r="B11" s="50" t="s">
        <v>284</v>
      </c>
      <c r="C11" s="50"/>
    </row>
  </sheetData>
  <phoneticPr fontId="19" type="noConversion"/>
  <pageMargins left="0.70866141732283472" right="0.70866141732283472" top="0.78740157480314965" bottom="0.78740157480314965" header="0.31496062992125984" footer="0.31496062992125984"/>
  <pageSetup paperSize="9" scale="62" orientation="landscape" r:id="rId1"/>
  <headerFooter>
    <oddFooter>&amp;L© Ernst Klett Verlag, Stuttgart 2025&amp;CPSE&amp;X3&amp;X - Das Periodensystem der Elemente in drei Ebenen&amp;R&amp;P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view="pageLayout" zoomScaleNormal="100" workbookViewId="0"/>
  </sheetViews>
  <sheetFormatPr baseColWidth="10" defaultRowHeight="15" x14ac:dyDescent="0.25"/>
  <sheetData/>
  <phoneticPr fontId="7" type="noConversion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>
    <oddFooter>&amp;L© Ernst Klett Verlag, Stuttgart 2025&amp;CPSE&amp;X3&amp;X - Das Periodensystem der Elemente in drei Ebenen&amp;R&amp;P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</vt:lpstr>
      <vt:lpstr>Quellen</vt:lpstr>
      <vt:lpstr>Diagramme</vt:lpstr>
      <vt:lpstr>Daten!Drucktitel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cp:lastPrinted>2025-03-14T11:47:22Z</cp:lastPrinted>
  <dcterms:created xsi:type="dcterms:W3CDTF">2012-03-03T09:35:08Z</dcterms:created>
  <dcterms:modified xsi:type="dcterms:W3CDTF">2025-03-14T12:51:14Z</dcterms:modified>
</cp:coreProperties>
</file>